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SRV-SIDE-DC01\RedirectedFolders\bluyten\Downloads\"/>
    </mc:Choice>
  </mc:AlternateContent>
  <bookViews>
    <workbookView xWindow="-120" yWindow="-120" windowWidth="25440" windowHeight="15396" tabRatio="833"/>
  </bookViews>
  <sheets>
    <sheet name="Terradec" sheetId="17" r:id="rId1"/>
    <sheet name="verbruik terradec" sheetId="18" r:id="rId2"/>
    <sheet name="kleuren terradec" sheetId="22" r:id="rId3"/>
    <sheet name="hoogtes terradec" sheetId="23" r:id="rId4"/>
    <sheet name="systeem terradec" sheetId="24" r:id="rId5"/>
    <sheet name="aantal lagen terradec" sheetId="25" r:id="rId6"/>
    <sheet name="fijn terradec" sheetId="26" r:id="rId7"/>
  </sheets>
  <definedNames>
    <definedName name="alles">'verbruik terradec'!$A$1:$G$1125</definedName>
    <definedName name="GLASS" localSheetId="0">#REF!</definedName>
    <definedName name="GLASS" localSheetId="1">#REF!</definedName>
    <definedName name="GLASS">#REF!</definedName>
    <definedName name="grind" localSheetId="0">#REF!</definedName>
    <definedName name="grind" localSheetId="1">#REF!</definedName>
    <definedName name="grind">#REF!</definedName>
    <definedName name="grindrev11" localSheetId="0">#REF!</definedName>
    <definedName name="grindrev11" localSheetId="1">#REF!</definedName>
    <definedName name="grindrev11">#REF!</definedName>
    <definedName name="grindrev1a" localSheetId="0">#REF!</definedName>
    <definedName name="grindrev1a" localSheetId="1">#REF!</definedName>
    <definedName name="grindrev1a">#REF!</definedName>
    <definedName name="grindrev1b" localSheetId="0">#REF!</definedName>
    <definedName name="grindrev1b" localSheetId="1">#REF!</definedName>
    <definedName name="grindrev1b">#REF!</definedName>
    <definedName name="grindrev6" localSheetId="0">#REF!</definedName>
    <definedName name="grindrev6" localSheetId="1">#REF!</definedName>
    <definedName name="grindrev6">#REF!</definedName>
    <definedName name="grindrev7" localSheetId="0">#REF!</definedName>
    <definedName name="grindrev7" localSheetId="1">#REF!</definedName>
    <definedName name="grindrev7">#REF!</definedName>
    <definedName name="hars">Terradec!$K$11:$P$16</definedName>
    <definedName name="hoogte">'hoogtes terradec'!$A$2:$B$6</definedName>
    <definedName name="MARBLE" localSheetId="0">#REF!</definedName>
    <definedName name="MARBLE" localSheetId="1">#REF!</definedName>
    <definedName name="MARBLE">#REF!</definedName>
    <definedName name="naturels" localSheetId="0">#REF!</definedName>
    <definedName name="naturels" localSheetId="1">#REF!</definedName>
    <definedName name="naturels">#REF!</definedName>
    <definedName name="prijsgroep" localSheetId="0">#REF!</definedName>
    <definedName name="prijsgroep" localSheetId="1">#REF!</definedName>
    <definedName name="prijsgroep">#REF!</definedName>
    <definedName name="QC_MORTAR" localSheetId="0">#REF!</definedName>
    <definedName name="QC_MORTAR" localSheetId="1">#REF!</definedName>
    <definedName name="QC_MORTAR">#REF!</definedName>
    <definedName name="QC1_2MM" localSheetId="0">#REF!</definedName>
    <definedName name="QC1_2MM" localSheetId="1">#REF!</definedName>
    <definedName name="QC1_2MM">#REF!</definedName>
    <definedName name="QC2_3MM" localSheetId="0">#REF!</definedName>
    <definedName name="QC2_3MM" localSheetId="1">#REF!</definedName>
    <definedName name="QC2_3MM">#REF!</definedName>
    <definedName name="rev1a" localSheetId="0">#REF!</definedName>
    <definedName name="rev1a" localSheetId="1">#REF!</definedName>
    <definedName name="rev1a">#REF!</definedName>
    <definedName name="systeem" localSheetId="1">'verbruik terradec'!$A$5:$A$8</definedName>
    <definedName name="systeem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7" l="1"/>
  <c r="L9" i="17"/>
  <c r="L8" i="17"/>
  <c r="L7" i="17"/>
  <c r="L6" i="17"/>
  <c r="L3" i="17"/>
  <c r="B8" i="17"/>
  <c r="B14" i="17" s="1"/>
  <c r="A26" i="17" s="1"/>
  <c r="M3" i="17"/>
  <c r="M9" i="17" s="1"/>
  <c r="M2" i="17"/>
  <c r="F28" i="17" l="1"/>
  <c r="F33" i="17"/>
  <c r="M8" i="17"/>
  <c r="B9" i="17"/>
  <c r="B11" i="17"/>
  <c r="A19" i="17" s="1"/>
  <c r="B12" i="17"/>
  <c r="B13" i="17"/>
  <c r="F26" i="17" s="1"/>
  <c r="B10" i="17"/>
  <c r="A24" i="17" l="1"/>
  <c r="N3" i="17"/>
  <c r="O9" i="17"/>
  <c r="P9" i="17" s="1"/>
  <c r="N7" i="17"/>
  <c r="O7" i="17" s="1"/>
  <c r="P7" i="17" s="1"/>
  <c r="N6" i="17"/>
  <c r="O6" i="17" s="1"/>
  <c r="P6" i="17" s="1"/>
  <c r="N2" i="17"/>
  <c r="O8" i="17"/>
  <c r="P8" i="17" s="1"/>
  <c r="G31" i="17" l="1"/>
  <c r="G28" i="17"/>
  <c r="G26" i="17"/>
  <c r="G33" i="17"/>
  <c r="R9" i="17"/>
  <c r="S9" i="17" s="1"/>
  <c r="R8" i="17"/>
  <c r="S8" i="17" s="1"/>
  <c r="Q8" i="17"/>
  <c r="R7" i="17"/>
  <c r="S7" i="17" s="1"/>
  <c r="R6" i="17"/>
  <c r="Q6" i="17"/>
  <c r="M18" i="17" s="1"/>
  <c r="O18" i="17" l="1"/>
  <c r="P18" i="17" s="1"/>
  <c r="G22" i="17"/>
  <c r="S6" i="17"/>
  <c r="M20" i="17"/>
  <c r="M21" i="17"/>
  <c r="O21" i="17" s="1"/>
  <c r="P21" i="17" s="1"/>
  <c r="G19" i="17" l="1"/>
  <c r="G18" i="17"/>
  <c r="G23" i="17"/>
  <c r="O20" i="17"/>
  <c r="P20" i="17" s="1"/>
  <c r="M25" i="17" l="1"/>
  <c r="N25" i="17" s="1"/>
  <c r="P25" i="17" s="1"/>
  <c r="O3" i="17"/>
  <c r="P3" i="17" s="1"/>
  <c r="L2" i="17"/>
  <c r="O2" i="17" s="1"/>
  <c r="P2" i="17" s="1"/>
  <c r="G35" i="17" l="1"/>
  <c r="B28" i="17"/>
  <c r="Q2" i="17"/>
  <c r="M13" i="17" l="1"/>
  <c r="O13" i="17" s="1"/>
  <c r="P13" i="17" s="1"/>
  <c r="M14" i="17"/>
  <c r="O14" i="17" s="1"/>
  <c r="P14" i="17" s="1"/>
  <c r="B19" i="17" s="1"/>
  <c r="M12" i="17"/>
  <c r="B18" i="17" s="1"/>
  <c r="B26" i="17"/>
  <c r="R3" i="17"/>
  <c r="S3" i="17" s="1"/>
  <c r="R2" i="17" l="1"/>
  <c r="S2" i="17" s="1"/>
  <c r="B24" i="17"/>
  <c r="O12" i="17" l="1"/>
  <c r="P12" i="17" s="1"/>
</calcChain>
</file>

<file path=xl/sharedStrings.xml><?xml version="1.0" encoding="utf-8"?>
<sst xmlns="http://schemas.openxmlformats.org/spreadsheetml/2006/main" count="1037" uniqueCount="297">
  <si>
    <t>aantal m²</t>
  </si>
  <si>
    <t>hoogte in cm</t>
  </si>
  <si>
    <t>Bindmiddel</t>
  </si>
  <si>
    <t>systeem</t>
  </si>
  <si>
    <t>verbruik GROF grind</t>
  </si>
  <si>
    <t>verbruik FIJN grind</t>
  </si>
  <si>
    <t>wordt automatisch ingevuld als systeem is ingevuld</t>
  </si>
  <si>
    <t>verbruik GROF grind per cm/m²</t>
  </si>
  <si>
    <t>verbruik FIJN grind per cm/m²</t>
  </si>
  <si>
    <t>kg grind afgerond</t>
  </si>
  <si>
    <t>Totaal aantal kg grind</t>
  </si>
  <si>
    <t>zakken</t>
  </si>
  <si>
    <t>zakken afgerond</t>
  </si>
  <si>
    <t>Grof</t>
  </si>
  <si>
    <t>Fijn</t>
  </si>
  <si>
    <t>Groffe Terradec granulaten</t>
  </si>
  <si>
    <t>kg</t>
  </si>
  <si>
    <t>aantal sets nodig</t>
  </si>
  <si>
    <t>aantal sets afgerond</t>
  </si>
  <si>
    <t>Fijne Terradec granulaten</t>
  </si>
  <si>
    <t>ANTI-SLIP materiaal</t>
  </si>
  <si>
    <t>verbruik/m²</t>
  </si>
  <si>
    <t>totale verbruik</t>
  </si>
  <si>
    <t>afgerond</t>
  </si>
  <si>
    <t>TERRA-GOLD-5-M-AB</t>
  </si>
  <si>
    <t>H0,4-0,8-Z25</t>
  </si>
  <si>
    <t>K0,3-0,8-Z25</t>
  </si>
  <si>
    <t>S9011-C-H0,4-0,8-Z25</t>
  </si>
  <si>
    <t>met fijn</t>
  </si>
  <si>
    <t>zonder fijn</t>
  </si>
  <si>
    <t>TERRARED CLEAR 3cm met fijn</t>
  </si>
  <si>
    <t>1 laag</t>
  </si>
  <si>
    <t>naam systeem</t>
  </si>
  <si>
    <t xml:space="preserve">TERRARED </t>
  </si>
  <si>
    <t xml:space="preserve">KASTEELGRINDBEIGE </t>
  </si>
  <si>
    <t xml:space="preserve">SR </t>
  </si>
  <si>
    <t xml:space="preserve">TAUNUS </t>
  </si>
  <si>
    <t xml:space="preserve">LICHT </t>
  </si>
  <si>
    <t xml:space="preserve">KASTEELGRIJS </t>
  </si>
  <si>
    <t xml:space="preserve">NERO BLANCO </t>
  </si>
  <si>
    <t xml:space="preserve">LABRADOR </t>
  </si>
  <si>
    <t xml:space="preserve">PEBBLE GREY </t>
  </si>
  <si>
    <t xml:space="preserve">CLEAR </t>
  </si>
  <si>
    <t xml:space="preserve">GOLD </t>
  </si>
  <si>
    <t>NAT-TERRARED-4/6-Z25</t>
  </si>
  <si>
    <t>#kg grind/m2</t>
  </si>
  <si>
    <t>te kiezen grof grind</t>
  </si>
  <si>
    <t>te kiezen fijn grind</t>
  </si>
  <si>
    <t>geen</t>
  </si>
  <si>
    <t xml:space="preserve">3cm </t>
  </si>
  <si>
    <t xml:space="preserve">4cm </t>
  </si>
  <si>
    <t xml:space="preserve">2cm </t>
  </si>
  <si>
    <t>#kg grof tot</t>
  </si>
  <si>
    <t>percentage</t>
  </si>
  <si>
    <t>te kiezen bindmiddel grootste verpakking</t>
  </si>
  <si>
    <t>te kiezen bindmiddel kleinste verpakking</t>
  </si>
  <si>
    <t>bindmiddel grootste verpakking</t>
  </si>
  <si>
    <t>bindmiddel kleinsteverpakking</t>
  </si>
  <si>
    <t>systeem: gold of clear</t>
  </si>
  <si>
    <t>kleur groffe korrel</t>
  </si>
  <si>
    <t>met of zonder fijn</t>
  </si>
  <si>
    <t>geen kleinere verpakking beschikbaar</t>
  </si>
  <si>
    <t>#kg bindmiddel nodig</t>
  </si>
  <si>
    <t># kg in set</t>
  </si>
  <si>
    <t>NAT-KASTEELGRINDBEIGE-4/10-Z25</t>
  </si>
  <si>
    <t>wordt automatisch ingevuld als naam systeem (B10) is ingevuld</t>
  </si>
  <si>
    <t>NAT-SR-5/8-Z25</t>
  </si>
  <si>
    <t>verbruiken terradec</t>
  </si>
  <si>
    <t>NAT-TAUNUS-4/8-Z25</t>
  </si>
  <si>
    <t>NAT-LICHT-5/8-Z25</t>
  </si>
  <si>
    <t>K0,3-0,8-Z26</t>
  </si>
  <si>
    <t>K0,3-0,8-Z27</t>
  </si>
  <si>
    <t>K0,3-0,8-Z28</t>
  </si>
  <si>
    <t>K0,3-0,8-Z29</t>
  </si>
  <si>
    <t>K0,3-0,8-Z30</t>
  </si>
  <si>
    <t>K0,3-0,8-Z31</t>
  </si>
  <si>
    <t>K0,3-0,8-Z32</t>
  </si>
  <si>
    <t>NAT-KASTEELGRIJS-4/8-Z25</t>
  </si>
  <si>
    <t>NAT-NERO BLANCO-5/8-Z25</t>
  </si>
  <si>
    <t>NAT-LABRADOR-4/8-Z25</t>
  </si>
  <si>
    <t>NAT-PEBBLEGREY-5/8-Z25</t>
  </si>
  <si>
    <r>
      <t>Vul in de</t>
    </r>
    <r>
      <rPr>
        <b/>
        <sz val="18"/>
        <color theme="0"/>
        <rFont val="Arial"/>
        <family val="2"/>
      </rPr>
      <t xml:space="preserve"> </t>
    </r>
    <r>
      <rPr>
        <b/>
        <u/>
        <sz val="18"/>
        <color rgb="FF4D4736"/>
        <rFont val="Arial"/>
        <family val="2"/>
      </rPr>
      <t>donkergroene velden</t>
    </r>
    <r>
      <rPr>
        <b/>
        <sz val="9"/>
        <color theme="0"/>
        <rFont val="Arial"/>
        <family val="2"/>
      </rPr>
      <t xml:space="preserve"> de juiste gegevens in</t>
    </r>
  </si>
  <si>
    <t>2 lagen (gebruik calculator voor terradec 2 lagen)</t>
  </si>
  <si>
    <t>TERRARED CLEAR 2cm zonder fijn</t>
  </si>
  <si>
    <t>TERRARED CLEAR 2cm met fijn</t>
  </si>
  <si>
    <t>TERRARED CLEAR 3cm zonder fijn</t>
  </si>
  <si>
    <t>TERRARED CLEAR 4cm zonder fijn</t>
  </si>
  <si>
    <t>TERRARED CLEAR 4cm met fijn</t>
  </si>
  <si>
    <t>TERRARED GOLD 2cm zonder fijn</t>
  </si>
  <si>
    <t>TERRARED GOLD 2cm met fijn</t>
  </si>
  <si>
    <t>TERRARED GOLD 3cm zonder fijn</t>
  </si>
  <si>
    <t>TERRARED GOLD 3cm met fijn</t>
  </si>
  <si>
    <t>TERRARED GOLD 4cm zonder fijn</t>
  </si>
  <si>
    <t>TERRARED GOLD 4cm met fijn</t>
  </si>
  <si>
    <t>KASTEELGRINDBEIGE CLEAR 2cm zonder fijn</t>
  </si>
  <si>
    <t>KASTEELGRINDBEIGE CLEAR 2cm met fijn</t>
  </si>
  <si>
    <t>KASTEELGRINDBEIGE CLEAR 3cm zonder fijn</t>
  </si>
  <si>
    <t>KASTEELGRINDBEIGE CLEAR 3cm met fijn</t>
  </si>
  <si>
    <t>KASTEELGRINDBEIGE CLEAR 4cm zonder fijn</t>
  </si>
  <si>
    <t>KASTEELGRINDBEIGE CLEAR 4cm met fijn</t>
  </si>
  <si>
    <t>KASTEELGRINDBEIGE GOLD 2cm zonder fijn</t>
  </si>
  <si>
    <t>KASTEELGRINDBEIGE GOLD 2cm met fijn</t>
  </si>
  <si>
    <t>KASTEELGRINDBEIGE GOLD 3cm zonder fijn</t>
  </si>
  <si>
    <t>KASTEELGRINDBEIGE GOLD 3cm met fijn</t>
  </si>
  <si>
    <t>KASTEELGRINDBEIGE GOLD 4cm zonder fijn</t>
  </si>
  <si>
    <t>KASTEELGRINDBEIGE GOLD 4cm met fijn</t>
  </si>
  <si>
    <t>SR CLEAR 2cm zonder fijn</t>
  </si>
  <si>
    <t>SR CLEAR 2cm met fijn</t>
  </si>
  <si>
    <t>SR CLEAR 3cm zonder fijn</t>
  </si>
  <si>
    <t>SR CLEAR 3cm met fijn</t>
  </si>
  <si>
    <t>SR CLEAR 4cm zonder fijn</t>
  </si>
  <si>
    <t>SR CLEAR 4cm met fijn</t>
  </si>
  <si>
    <t>SR GOLD 2cm zonder fijn</t>
  </si>
  <si>
    <t>SR GOLD 2cm met fijn</t>
  </si>
  <si>
    <t>SR GOLD 3cm zonder fijn</t>
  </si>
  <si>
    <t>SR GOLD 3cm met fijn</t>
  </si>
  <si>
    <t>SR GOLD 4cm zonder fijn</t>
  </si>
  <si>
    <t>SR GOLD 4cm met fijn</t>
  </si>
  <si>
    <t>TAUNUS CLEAR 2cm zonder fijn</t>
  </si>
  <si>
    <t>TAUNUS CLEAR 2cm met fijn</t>
  </si>
  <si>
    <t>TAUNUS CLEAR 3cm zonder fijn</t>
  </si>
  <si>
    <t>TAUNUS CLEAR 3cm met fijn</t>
  </si>
  <si>
    <t>TAUNUS CLEAR 4cm zonder fijn</t>
  </si>
  <si>
    <t>TAUNUS CLEAR 4cm met fijn</t>
  </si>
  <si>
    <t>TAUNUS GOLD 2cm zonder fijn</t>
  </si>
  <si>
    <t>TAUNUS GOLD 2cm met fijn</t>
  </si>
  <si>
    <t>TAUNUS GOLD 3cm zonder fijn</t>
  </si>
  <si>
    <t>TAUNUS GOLD 3cm met fijn</t>
  </si>
  <si>
    <t>TAUNUS GOLD 4cm zonder fijn</t>
  </si>
  <si>
    <t>TAUNUS GOLD 4cm met fijn</t>
  </si>
  <si>
    <t>LICHT CLEAR 2cm zonder fijn</t>
  </si>
  <si>
    <t>LICHT CLEAR 2cm met fijn</t>
  </si>
  <si>
    <t>LICHT CLEAR 3cm zonder fijn</t>
  </si>
  <si>
    <t>LICHT CLEAR 3cm met fijn</t>
  </si>
  <si>
    <t>LICHT CLEAR 4cm zonder fijn</t>
  </si>
  <si>
    <t>LICHT CLEAR 4cm met fijn</t>
  </si>
  <si>
    <t>LICHT GOLD 2cm zonder fijn</t>
  </si>
  <si>
    <t>LICHT GOLD 2cm met fijn</t>
  </si>
  <si>
    <t>LICHT GOLD 3cm zonder fijn</t>
  </si>
  <si>
    <t>LICHT GOLD 3cm met fijn</t>
  </si>
  <si>
    <t>LICHT GOLD 4cm zonder fijn</t>
  </si>
  <si>
    <t>LICHT GOLD 4cm met fijn</t>
  </si>
  <si>
    <t>KASTEELGRIJS CLEAR 2cm zonder fijn</t>
  </si>
  <si>
    <t>KASTEELGRIJS CLEAR 2cm met fijn</t>
  </si>
  <si>
    <t>KASTEELGRIJS CLEAR 3cm zonder fijn</t>
  </si>
  <si>
    <t>KASTEELGRIJS CLEAR 3cm met fijn</t>
  </si>
  <si>
    <t>KASTEELGRIJS CLEAR 4cm zonder fijn</t>
  </si>
  <si>
    <t>KASTEELGRIJS CLEAR 4cm met fijn</t>
  </si>
  <si>
    <t>KASTEELGRIJS GOLD 2cm zonder fijn</t>
  </si>
  <si>
    <t>KASTEELGRIJS GOLD 2cm met fijn</t>
  </si>
  <si>
    <t>KASTEELGRIJS GOLD 3cm zonder fijn</t>
  </si>
  <si>
    <t>KASTEELGRIJS GOLD 3cm met fijn</t>
  </si>
  <si>
    <t>KASTEELGRIJS GOLD 4cm zonder fijn</t>
  </si>
  <si>
    <t>KASTEELGRIJS GOLD 4cm met fijn</t>
  </si>
  <si>
    <t>NERO BLANCO CLEAR 2cm zonder fijn</t>
  </si>
  <si>
    <t>NERO BLANCO CLEAR 2cm met fijn</t>
  </si>
  <si>
    <t>NERO BLANCO CLEAR 3cm zonder fijn</t>
  </si>
  <si>
    <t>NERO BLANCO CLEAR 3cm met fijn</t>
  </si>
  <si>
    <t>NERO BLANCO CLEAR 4cm zonder fijn</t>
  </si>
  <si>
    <t>NERO BLANCO CLEAR 4cm met fijn</t>
  </si>
  <si>
    <t>NERO BLANCO GOLD 2cm zonder fijn</t>
  </si>
  <si>
    <t>NERO BLANCO GOLD 2cm met fijn</t>
  </si>
  <si>
    <t>NERO BLANCO GOLD 3cm zonder fijn</t>
  </si>
  <si>
    <t>NERO BLANCO GOLD 3cm met fijn</t>
  </si>
  <si>
    <t>NERO BLANCO GOLD 4cm zonder fijn</t>
  </si>
  <si>
    <t>NERO BLANCO GOLD 4cm met fijn</t>
  </si>
  <si>
    <t>LABRADOR CLEAR 2cm zonder fijn</t>
  </si>
  <si>
    <t>LABRADOR CLEAR 2cm met fijn</t>
  </si>
  <si>
    <t>LABRADOR CLEAR 3cm zonder fijn</t>
  </si>
  <si>
    <t>LABRADOR CLEAR 3cm met fijn</t>
  </si>
  <si>
    <t>LABRADOR CLEAR 4cm zonder fijn</t>
  </si>
  <si>
    <t>LABRADOR CLEAR 4cm met fijn</t>
  </si>
  <si>
    <t>LABRADOR GOLD 2cm zonder fijn</t>
  </si>
  <si>
    <t>LABRADOR GOLD 2cm met fijn</t>
  </si>
  <si>
    <t>LABRADOR GOLD 3cm zonder fijn</t>
  </si>
  <si>
    <t>LABRADOR GOLD 3cm met fijn</t>
  </si>
  <si>
    <t>LABRADOR GOLD 4cm zonder fijn</t>
  </si>
  <si>
    <t>LABRADOR GOLD 4cm met fijn</t>
  </si>
  <si>
    <t>PEBBLe GREY CLEAR 2cm zonder fijn</t>
  </si>
  <si>
    <t>PEBBLe GREY CLEAR 2cm met fijn</t>
  </si>
  <si>
    <t>PEBBLe GREY CLEAR 3cm zonder fijn</t>
  </si>
  <si>
    <t>PEBBLe GREY CLEAR 3cm met fijn</t>
  </si>
  <si>
    <t>PEBBLe GREY CLEAR 4cm zonder fijn</t>
  </si>
  <si>
    <t>PEBBLe GREY CLEAR 4cm met fijn</t>
  </si>
  <si>
    <t>PEBBLe GREY GOLD 2cm zonder fijn</t>
  </si>
  <si>
    <t>PEBBLe GREY GOLD 2cm met fijn</t>
  </si>
  <si>
    <t>PEBBLe GREY GOLD 3cm zonder fijn</t>
  </si>
  <si>
    <t>PEBBLe GREY GOLD 3cm met fijn</t>
  </si>
  <si>
    <t>PEBBLe GREY GOLD 4cm zonder fijn</t>
  </si>
  <si>
    <t>PEBBLe GREY GOLD 4cm met fijn</t>
  </si>
  <si>
    <t>KIES EEN KLEUR</t>
  </si>
  <si>
    <t>KIES EEN SYSTEEM</t>
  </si>
  <si>
    <t>KIES DE HOOGTE</t>
  </si>
  <si>
    <t>KIES MET OF ZONDER FIJN</t>
  </si>
  <si>
    <t>hoogte totale systeem</t>
  </si>
  <si>
    <t>granulaten 1 laag</t>
  </si>
  <si>
    <t>granulaten 2 lagen</t>
  </si>
  <si>
    <t>Grof toplaag</t>
  </si>
  <si>
    <t>Fijn toplaag</t>
  </si>
  <si>
    <t>Fijn onderste laag</t>
  </si>
  <si>
    <t>bindmiddel 1 laag</t>
  </si>
  <si>
    <t>bindmiddel 2 lagen</t>
  </si>
  <si>
    <t>TERRA-GOLD-5-M-AB (onderlaag)</t>
  </si>
  <si>
    <t>sets (afgerond)</t>
  </si>
  <si>
    <t>Granulaten</t>
  </si>
  <si>
    <t>aantal kg bindmiddel</t>
  </si>
  <si>
    <t>Bindmiddel ONDERLAAG</t>
  </si>
  <si>
    <t>Bindmiddel TOPLAAG</t>
  </si>
  <si>
    <t>aantal kg bindmiddel toplaag</t>
  </si>
  <si>
    <t>aantal kg bindmiddel onderlaag</t>
  </si>
  <si>
    <t>TERRARED GOLD 5cm zonder fijn</t>
  </si>
  <si>
    <t>TERRARED CLEAR 5cm zonder fijn</t>
  </si>
  <si>
    <t>TERRARED CLEAR 5cm met fijn</t>
  </si>
  <si>
    <t>TERRARED GOLD 5cm met fijn</t>
  </si>
  <si>
    <t xml:space="preserve">5cm </t>
  </si>
  <si>
    <t>TERRARED GOLD 6cm zonder fijn</t>
  </si>
  <si>
    <t>TERRARED GOLD 6cm met fijn</t>
  </si>
  <si>
    <t>KASTEELGRINDBEIGE CLEAR 5cm zonder fijn</t>
  </si>
  <si>
    <t>KASTEELGRINDBEIGE CLEAR 5cm met fijn</t>
  </si>
  <si>
    <t>KASTEELGRINDBEIGE GOLD 5cm zonder fijn</t>
  </si>
  <si>
    <t>KASTEELGRINDBEIGE GOLD 5cm met fijn</t>
  </si>
  <si>
    <t>KASTEELGRINDBEIGE GOLD 6cm zonder fijn</t>
  </si>
  <si>
    <t>KASTEELGRINDBEIGE GOLD 6cm met fijn</t>
  </si>
  <si>
    <t>SR CLEAR 5cm zonder fijn</t>
  </si>
  <si>
    <t>SR CLEAR 5cm met fijn</t>
  </si>
  <si>
    <t>SR CLEAR 6cm zonder fijn</t>
  </si>
  <si>
    <t>SR CLEAR 6cm met fijn</t>
  </si>
  <si>
    <t>SR GOLD 5cm zonder fijn</t>
  </si>
  <si>
    <t>SR GOLD 5cm met fijn</t>
  </si>
  <si>
    <t>SR GOLD 6cm zonder fijn</t>
  </si>
  <si>
    <t>SR GOLD 6cm met fijn</t>
  </si>
  <si>
    <t>TAUNUS CLEAR 5cm zonder fijn</t>
  </si>
  <si>
    <t>TAUNUS CLEAR 5cm met fijn</t>
  </si>
  <si>
    <t>TAUNUS CLEAR 6cm zonder fijn</t>
  </si>
  <si>
    <t>TAUNUS CLEAR 6cm met fijn</t>
  </si>
  <si>
    <t>TAUNUS GOLD 5cm zonder fijn</t>
  </si>
  <si>
    <t>TAUNUS GOLD 5cm met fijn</t>
  </si>
  <si>
    <t>TAUNUS GOLD 6cm zonder fijn</t>
  </si>
  <si>
    <t>TAUNUS GOLD 6cm met fijn</t>
  </si>
  <si>
    <t>LICHT CLEAR 5cm zonder fijn</t>
  </si>
  <si>
    <t>LICHT CLEAR 5cm met fijn</t>
  </si>
  <si>
    <t>LICHT CLEAR 6cm zonder fijn</t>
  </si>
  <si>
    <t>LICHT CLEAR 6cm met fijn</t>
  </si>
  <si>
    <t>LICHT GOLD 5cm zonder fijn</t>
  </si>
  <si>
    <t>LICHT GOLD 5cm met fijn</t>
  </si>
  <si>
    <t>LICHT GOLD 6cm zonder fijn</t>
  </si>
  <si>
    <t>LICHT GOLD 6cm met fijn</t>
  </si>
  <si>
    <t>KASTEELGRIJS CLEAR 5cm zonder fijn</t>
  </si>
  <si>
    <t>KASTEELGRIJS CLEAR 5cm met fijn</t>
  </si>
  <si>
    <t>KASTEELGRIJS CLEAR 6cm zonder fijn</t>
  </si>
  <si>
    <t>KASTEELGRIJS CLEAR 6cm met fijn</t>
  </si>
  <si>
    <t>KASTEELGRIJS GOLD 5cm zonder fijn</t>
  </si>
  <si>
    <t>KASTEELGRIJS GOLD 5cm met fijn</t>
  </si>
  <si>
    <t>KASTEELGRIJS GOLD 6cm zonder fijn</t>
  </si>
  <si>
    <t>KASTEELGRIJS GOLD 6cm met fijn</t>
  </si>
  <si>
    <t>NERO BLANCO CLEAR 5cm zonder fijn</t>
  </si>
  <si>
    <t>NERO BLANCO CLEAR 5cm met fijn</t>
  </si>
  <si>
    <t>NERO BLANCO CLEAR 6cm zonder fijn</t>
  </si>
  <si>
    <t>NERO BLANCO CLEAR 6cm met fijn</t>
  </si>
  <si>
    <t>NERO BLANCO GOLD 5cm zonder fijn</t>
  </si>
  <si>
    <t>NERO BLANCO GOLD 5cm met fijn</t>
  </si>
  <si>
    <t>NERO BLANCO GOLD 6cm zonder fijn</t>
  </si>
  <si>
    <t>NERO BLANCO GOLD 6cm met fijn</t>
  </si>
  <si>
    <t>LABRADOR CLEAR 5cm zonder fijn</t>
  </si>
  <si>
    <t>LABRADOR CLEAR 5cm met fijn</t>
  </si>
  <si>
    <t>LABRADOR CLEAR 6cm zonder fijn</t>
  </si>
  <si>
    <t>LABRADOR CLEAR 6cm met fijn</t>
  </si>
  <si>
    <t>LABRADOR GOLD 5cm zonder fijn</t>
  </si>
  <si>
    <t>LABRADOR GOLD 5cm met fijn</t>
  </si>
  <si>
    <t>LABRADOR GOLD 6cm zonder fijn</t>
  </si>
  <si>
    <t>LABRADOR GOLD 6cm met fijn</t>
  </si>
  <si>
    <t>PEBBLe GREY CLEAR 5cm zonder fijn</t>
  </si>
  <si>
    <t>PEBBLe GREY CLEAR 5cm met fijn</t>
  </si>
  <si>
    <t>PEBBLe GREY CLEAR 6cm zonder fijn</t>
  </si>
  <si>
    <t>PEBBLe GREY CLEAR 6cm met fijn</t>
  </si>
  <si>
    <t>PEBBLe GREY GOLD 5cm zonder fijn</t>
  </si>
  <si>
    <t>PEBBLe GREY GOLD 5cm met fijn</t>
  </si>
  <si>
    <t>PEBBLe GREY GOLD 6cm zonder fijn</t>
  </si>
  <si>
    <t>PEBBLe GREY GOLD 6cm met fijn</t>
  </si>
  <si>
    <t xml:space="preserve">6cm </t>
  </si>
  <si>
    <t>anti-slip</t>
  </si>
  <si>
    <t>Granulaten toplaag</t>
  </si>
  <si>
    <t>Granulaten onderlaag</t>
  </si>
  <si>
    <t>NAT-DUO Onderlaag 5/8-Z25</t>
  </si>
  <si>
    <t>kleur grof granulaat</t>
  </si>
  <si>
    <t>kleur fijn granulaat</t>
  </si>
  <si>
    <r>
      <t xml:space="preserve">Te bestellen producten </t>
    </r>
    <r>
      <rPr>
        <b/>
        <sz val="14"/>
        <color rgb="FF4D4736"/>
        <rFont val="Arial Black"/>
        <family val="2"/>
      </rPr>
      <t>TERRADEC 2 LAGEN</t>
    </r>
  </si>
  <si>
    <r>
      <t xml:space="preserve">Te bestellen producten </t>
    </r>
    <r>
      <rPr>
        <b/>
        <sz val="14"/>
        <color rgb="FF4D4736"/>
        <rFont val="Arial Black"/>
        <family val="2"/>
      </rPr>
      <t>TERRADEC 1 LAAG</t>
    </r>
  </si>
  <si>
    <t>hoeveelheid</t>
  </si>
  <si>
    <t>eenheid</t>
  </si>
  <si>
    <t xml:space="preserve">TERRADEC </t>
  </si>
  <si>
    <t>Aantal zakken NAT-NON-SLIP-GRAIN-Z20</t>
  </si>
  <si>
    <t>NAT-NON-SLIP-GRAIN-Z20</t>
  </si>
  <si>
    <t>TERRA-CLEAR-20-M</t>
  </si>
  <si>
    <t>TERRA-CLEAR-20-M (toplaag 1,5cm)</t>
  </si>
  <si>
    <t>TERRA-GOLD-40-M-AB</t>
  </si>
  <si>
    <t>TERRA-GOLD-40-M-AB (onderlaag)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</si>
</sst>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u/>
      <sz val="9"/>
      <color rgb="FF4D4736"/>
      <name val="Arial Black"/>
      <family val="2"/>
    </font>
    <font>
      <b/>
      <u/>
      <sz val="9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9"/>
      <color rgb="FF4D4736"/>
      <name val="Arial Black"/>
      <family val="2"/>
    </font>
    <font>
      <b/>
      <sz val="8"/>
      <color theme="1"/>
      <name val="Arial"/>
      <family val="2"/>
    </font>
    <font>
      <b/>
      <u/>
      <sz val="18"/>
      <color rgb="FF4D4736"/>
      <name val="Arial"/>
      <family val="2"/>
    </font>
    <font>
      <b/>
      <u/>
      <sz val="9"/>
      <color theme="0"/>
      <name val="Arial Black"/>
      <family val="2"/>
    </font>
    <font>
      <b/>
      <sz val="9"/>
      <color theme="0"/>
      <name val="Arial Black"/>
      <family val="2"/>
    </font>
    <font>
      <sz val="9"/>
      <color theme="0"/>
      <name val="Arial Black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14"/>
      <color rgb="FF4D4736"/>
      <name val="Arial Black"/>
      <family val="2"/>
    </font>
    <font>
      <b/>
      <sz val="9"/>
      <color rgb="FFFFFFFF"/>
      <name val="Arial Black"/>
      <family val="2"/>
    </font>
    <font>
      <b/>
      <u/>
      <sz val="14"/>
      <color theme="0"/>
      <name val="Arial Black"/>
      <family val="2"/>
    </font>
    <font>
      <b/>
      <u/>
      <sz val="16"/>
      <color theme="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4D47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9340"/>
        <bgColor indexed="64"/>
      </patternFill>
    </fill>
    <fill>
      <patternFill patternType="lightUp">
        <bgColor rgb="FF9B934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 style="medium">
        <color indexed="64"/>
      </bottom>
      <diagonal/>
    </border>
    <border>
      <left/>
      <right style="thick">
        <color theme="0"/>
      </right>
      <top style="thick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2"/>
    <xf numFmtId="0" fontId="1" fillId="0" borderId="1" xfId="2" applyBorder="1" applyAlignment="1">
      <alignment horizontal="center"/>
    </xf>
    <xf numFmtId="0" fontId="6" fillId="0" borderId="0" xfId="2" applyFont="1"/>
    <xf numFmtId="0" fontId="9" fillId="3" borderId="0" xfId="2" applyFont="1" applyFill="1" applyBorder="1" applyAlignment="1">
      <alignment horizontal="left" vertical="center" wrapText="1" indent="1"/>
    </xf>
    <xf numFmtId="0" fontId="9" fillId="3" borderId="0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left" wrapText="1" indent="1"/>
    </xf>
    <xf numFmtId="0" fontId="11" fillId="3" borderId="0" xfId="2" applyFont="1" applyFill="1" applyBorder="1" applyAlignment="1">
      <alignment horizontal="left" wrapText="1"/>
    </xf>
    <xf numFmtId="0" fontId="12" fillId="0" borderId="1" xfId="2" applyFont="1" applyBorder="1"/>
    <xf numFmtId="0" fontId="3" fillId="0" borderId="1" xfId="2" applyFont="1" applyBorder="1"/>
    <xf numFmtId="0" fontId="4" fillId="0" borderId="1" xfId="2" applyFont="1" applyBorder="1"/>
    <xf numFmtId="0" fontId="3" fillId="0" borderId="1" xfId="2" applyFont="1" applyBorder="1" applyAlignment="1"/>
    <xf numFmtId="0" fontId="9" fillId="4" borderId="3" xfId="2" applyFont="1" applyFill="1" applyBorder="1" applyAlignment="1">
      <alignment horizontal="left" indent="3"/>
    </xf>
    <xf numFmtId="0" fontId="9" fillId="3" borderId="0" xfId="2" applyFont="1" applyFill="1" applyBorder="1" applyAlignment="1">
      <alignment horizontal="center" wrapText="1"/>
    </xf>
    <xf numFmtId="0" fontId="3" fillId="0" borderId="0" xfId="2" applyFont="1"/>
    <xf numFmtId="0" fontId="4" fillId="0" borderId="0" xfId="2" applyFont="1"/>
    <xf numFmtId="0" fontId="9" fillId="4" borderId="3" xfId="2" applyFont="1" applyFill="1" applyBorder="1" applyAlignment="1">
      <alignment horizontal="left" indent="8"/>
    </xf>
    <xf numFmtId="0" fontId="9" fillId="4" borderId="5" xfId="2" applyFont="1" applyFill="1" applyBorder="1" applyAlignment="1">
      <alignment vertical="center"/>
    </xf>
    <xf numFmtId="0" fontId="13" fillId="0" borderId="0" xfId="2" applyFont="1"/>
    <xf numFmtId="0" fontId="10" fillId="4" borderId="3" xfId="2" applyFont="1" applyFill="1" applyBorder="1"/>
    <xf numFmtId="165" fontId="9" fillId="4" borderId="6" xfId="3" applyNumberFormat="1" applyFont="1" applyFill="1" applyBorder="1" applyAlignment="1">
      <alignment vertical="center"/>
    </xf>
    <xf numFmtId="165" fontId="9" fillId="4" borderId="8" xfId="3" applyNumberFormat="1" applyFont="1" applyFill="1" applyBorder="1" applyAlignment="1">
      <alignment vertical="center"/>
    </xf>
    <xf numFmtId="165" fontId="9" fillId="3" borderId="0" xfId="3" applyNumberFormat="1" applyFont="1" applyFill="1" applyBorder="1" applyAlignment="1">
      <alignment vertical="center"/>
    </xf>
    <xf numFmtId="0" fontId="13" fillId="0" borderId="1" xfId="2" applyFont="1" applyBorder="1"/>
    <xf numFmtId="0" fontId="12" fillId="0" borderId="0" xfId="2" applyFont="1"/>
    <xf numFmtId="165" fontId="9" fillId="3" borderId="0" xfId="3" applyNumberFormat="1" applyFont="1" applyFill="1" applyBorder="1" applyAlignment="1"/>
    <xf numFmtId="0" fontId="9" fillId="4" borderId="5" xfId="2" applyFont="1" applyFill="1" applyBorder="1" applyAlignment="1">
      <alignment wrapText="1"/>
    </xf>
    <xf numFmtId="0" fontId="14" fillId="3" borderId="0" xfId="2" applyFont="1" applyFill="1" applyBorder="1" applyAlignment="1">
      <alignment horizontal="center" wrapText="1"/>
    </xf>
    <xf numFmtId="1" fontId="9" fillId="4" borderId="5" xfId="3" applyNumberFormat="1" applyFont="1" applyFill="1" applyBorder="1" applyAlignment="1">
      <alignment horizontal="right" vertical="top" wrapText="1"/>
    </xf>
    <xf numFmtId="0" fontId="9" fillId="4" borderId="9" xfId="2" applyFont="1" applyFill="1" applyBorder="1" applyAlignment="1">
      <alignment horizontal="left" indent="3"/>
    </xf>
    <xf numFmtId="0" fontId="3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left" indent="3"/>
    </xf>
    <xf numFmtId="0" fontId="5" fillId="0" borderId="0" xfId="2" applyFont="1"/>
    <xf numFmtId="0" fontId="3" fillId="0" borderId="0" xfId="2" applyFont="1" applyBorder="1"/>
    <xf numFmtId="0" fontId="9" fillId="4" borderId="8" xfId="2" applyFont="1" applyFill="1" applyBorder="1" applyAlignment="1">
      <alignment horizontal="left" wrapText="1"/>
    </xf>
    <xf numFmtId="0" fontId="9" fillId="4" borderId="4" xfId="2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left" vertical="center"/>
    </xf>
    <xf numFmtId="0" fontId="9" fillId="4" borderId="4" xfId="2" applyFont="1" applyFill="1" applyBorder="1" applyAlignment="1"/>
    <xf numFmtId="0" fontId="9" fillId="4" borderId="6" xfId="2" applyFont="1" applyFill="1" applyBorder="1" applyAlignment="1">
      <alignment horizontal="left" wrapText="1"/>
    </xf>
    <xf numFmtId="0" fontId="9" fillId="4" borderId="16" xfId="2" applyFont="1" applyFill="1" applyBorder="1" applyAlignment="1">
      <alignment horizontal="left" vertical="center" wrapText="1" indent="1"/>
    </xf>
    <xf numFmtId="0" fontId="9" fillId="4" borderId="16" xfId="2" applyFont="1" applyFill="1" applyBorder="1" applyAlignment="1">
      <alignment horizontal="left" indent="1"/>
    </xf>
    <xf numFmtId="0" fontId="9" fillId="5" borderId="16" xfId="2" applyFont="1" applyFill="1" applyBorder="1" applyAlignment="1">
      <alignment horizontal="center"/>
    </xf>
    <xf numFmtId="0" fontId="17" fillId="0" borderId="1" xfId="2" applyFont="1" applyBorder="1"/>
    <xf numFmtId="0" fontId="9" fillId="0" borderId="0" xfId="2" applyFont="1" applyFill="1" applyBorder="1" applyAlignment="1">
      <alignment horizontal="left" indent="1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vertical="center" wrapText="1" indent="1"/>
    </xf>
    <xf numFmtId="0" fontId="10" fillId="4" borderId="4" xfId="2" applyFont="1" applyFill="1" applyBorder="1" applyAlignment="1">
      <alignment horizontal="left" wrapText="1"/>
    </xf>
    <xf numFmtId="0" fontId="10" fillId="4" borderId="8" xfId="2" applyFont="1" applyFill="1" applyBorder="1" applyAlignment="1">
      <alignment horizontal="left" wrapText="1"/>
    </xf>
    <xf numFmtId="0" fontId="20" fillId="4" borderId="4" xfId="2" applyFont="1" applyFill="1" applyBorder="1" applyAlignment="1">
      <alignment horizontal="left" wrapText="1"/>
    </xf>
    <xf numFmtId="0" fontId="20" fillId="4" borderId="4" xfId="2" applyFont="1" applyFill="1" applyBorder="1" applyAlignment="1">
      <alignment horizontal="right" wrapText="1"/>
    </xf>
    <xf numFmtId="0" fontId="20" fillId="4" borderId="6" xfId="2" applyFont="1" applyFill="1" applyBorder="1" applyAlignment="1">
      <alignment horizontal="left" wrapText="1"/>
    </xf>
    <xf numFmtId="0" fontId="13" fillId="0" borderId="1" xfId="2" applyFont="1" applyBorder="1" applyAlignment="1">
      <alignment horizontal="left"/>
    </xf>
    <xf numFmtId="9" fontId="13" fillId="0" borderId="1" xfId="2" applyNumberFormat="1" applyFont="1" applyBorder="1"/>
    <xf numFmtId="0" fontId="20" fillId="4" borderId="5" xfId="2" applyFont="1" applyFill="1" applyBorder="1" applyAlignment="1">
      <alignment horizontal="right" wrapText="1"/>
    </xf>
    <xf numFmtId="0" fontId="10" fillId="4" borderId="3" xfId="2" applyFont="1" applyFill="1" applyBorder="1" applyAlignment="1">
      <alignment horizontal="left" indent="3"/>
    </xf>
    <xf numFmtId="0" fontId="10" fillId="4" borderId="3" xfId="2" applyFont="1" applyFill="1" applyBorder="1" applyAlignment="1"/>
    <xf numFmtId="0" fontId="10" fillId="4" borderId="3" xfId="2" applyFont="1" applyFill="1" applyBorder="1" applyAlignment="1">
      <alignment horizontal="left" wrapText="1" indent="2"/>
    </xf>
    <xf numFmtId="0" fontId="10" fillId="4" borderId="3" xfId="2" applyFont="1" applyFill="1" applyBorder="1" applyAlignment="1">
      <alignment horizontal="left" indent="2"/>
    </xf>
    <xf numFmtId="0" fontId="9" fillId="4" borderId="3" xfId="2" applyFont="1" applyFill="1" applyBorder="1" applyAlignment="1">
      <alignment horizontal="left" indent="5"/>
    </xf>
    <xf numFmtId="0" fontId="22" fillId="0" borderId="1" xfId="2" applyFont="1" applyBorder="1"/>
    <xf numFmtId="0" fontId="23" fillId="0" borderId="1" xfId="2" applyFont="1" applyBorder="1"/>
    <xf numFmtId="0" fontId="22" fillId="0" borderId="0" xfId="2" applyFont="1"/>
    <xf numFmtId="0" fontId="23" fillId="0" borderId="1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22" fillId="0" borderId="1" xfId="2" applyFont="1" applyBorder="1" applyAlignment="1">
      <alignment horizontal="left"/>
    </xf>
    <xf numFmtId="0" fontId="12" fillId="0" borderId="1" xfId="2" applyFont="1" applyBorder="1" applyAlignment="1">
      <alignment horizontal="left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wrapText="1"/>
    </xf>
    <xf numFmtId="9" fontId="12" fillId="0" borderId="1" xfId="2" applyNumberFormat="1" applyFont="1" applyBorder="1" applyAlignment="1">
      <alignment horizontal="left"/>
    </xf>
    <xf numFmtId="9" fontId="13" fillId="0" borderId="1" xfId="2" applyNumberFormat="1" applyFont="1" applyBorder="1" applyAlignment="1">
      <alignment horizontal="left"/>
    </xf>
    <xf numFmtId="9" fontId="12" fillId="0" borderId="1" xfId="2" applyNumberFormat="1" applyFont="1" applyBorder="1"/>
    <xf numFmtId="0" fontId="4" fillId="7" borderId="1" xfId="2" applyFont="1" applyFill="1" applyBorder="1" applyAlignment="1">
      <alignment horizontal="left"/>
    </xf>
    <xf numFmtId="0" fontId="13" fillId="7" borderId="1" xfId="2" applyFont="1" applyFill="1" applyBorder="1" applyAlignment="1">
      <alignment horizontal="left"/>
    </xf>
    <xf numFmtId="0" fontId="13" fillId="7" borderId="1" xfId="2" applyFont="1" applyFill="1" applyBorder="1" applyAlignment="1">
      <alignment horizontal="center"/>
    </xf>
    <xf numFmtId="0" fontId="13" fillId="7" borderId="1" xfId="2" applyFont="1" applyFill="1" applyBorder="1" applyAlignment="1">
      <alignment horizontal="center" vertical="center"/>
    </xf>
    <xf numFmtId="0" fontId="19" fillId="4" borderId="3" xfId="2" applyFont="1" applyFill="1" applyBorder="1" applyAlignment="1"/>
    <xf numFmtId="0" fontId="9" fillId="4" borderId="3" xfId="2" applyFont="1" applyFill="1" applyBorder="1" applyAlignment="1">
      <alignment horizontal="left" wrapText="1" indent="5"/>
    </xf>
    <xf numFmtId="165" fontId="21" fillId="4" borderId="5" xfId="3" applyNumberFormat="1" applyFont="1" applyFill="1" applyBorder="1" applyAlignment="1">
      <alignment vertical="center"/>
    </xf>
    <xf numFmtId="165" fontId="20" fillId="4" borderId="5" xfId="3" applyNumberFormat="1" applyFont="1" applyFill="1" applyBorder="1" applyAlignment="1">
      <alignment vertical="center"/>
    </xf>
    <xf numFmtId="1" fontId="20" fillId="4" borderId="5" xfId="3" applyNumberFormat="1" applyFont="1" applyFill="1" applyBorder="1" applyAlignment="1">
      <alignment horizontal="right" vertical="top" wrapText="1"/>
    </xf>
    <xf numFmtId="0" fontId="20" fillId="4" borderId="5" xfId="2" applyFont="1" applyFill="1" applyBorder="1" applyAlignment="1"/>
    <xf numFmtId="0" fontId="20" fillId="4" borderId="4" xfId="2" applyFont="1" applyFill="1" applyBorder="1" applyAlignment="1"/>
    <xf numFmtId="0" fontId="20" fillId="4" borderId="10" xfId="2" applyFont="1" applyFill="1" applyBorder="1" applyAlignment="1">
      <alignment wrapText="1"/>
    </xf>
    <xf numFmtId="0" fontId="22" fillId="0" borderId="0" xfId="2" applyFont="1" applyBorder="1"/>
    <xf numFmtId="0" fontId="22" fillId="0" borderId="1" xfId="2" applyFont="1" applyBorder="1" applyAlignment="1">
      <alignment vertical="top" wrapText="1"/>
    </xf>
    <xf numFmtId="0" fontId="22" fillId="0" borderId="1" xfId="2" applyFont="1" applyBorder="1" applyAlignment="1">
      <alignment horizontal="left" vertical="center"/>
    </xf>
    <xf numFmtId="0" fontId="24" fillId="6" borderId="1" xfId="0" applyFont="1" applyFill="1" applyBorder="1" applyAlignment="1">
      <alignment horizontal="left" vertical="center"/>
    </xf>
    <xf numFmtId="0" fontId="10" fillId="4" borderId="5" xfId="2" applyFont="1" applyFill="1" applyBorder="1" applyAlignment="1"/>
    <xf numFmtId="0" fontId="21" fillId="4" borderId="5" xfId="2" applyFont="1" applyFill="1" applyBorder="1" applyAlignment="1">
      <alignment horizontal="center" wrapText="1"/>
    </xf>
    <xf numFmtId="0" fontId="21" fillId="4" borderId="4" xfId="2" applyFont="1" applyFill="1" applyBorder="1" applyAlignment="1">
      <alignment horizontal="center" wrapText="1"/>
    </xf>
    <xf numFmtId="0" fontId="20" fillId="4" borderId="16" xfId="2" applyFont="1" applyFill="1" applyBorder="1" applyAlignment="1">
      <alignment vertical="center" wrapText="1"/>
    </xf>
    <xf numFmtId="0" fontId="20" fillId="4" borderId="16" xfId="2" applyFont="1" applyFill="1" applyBorder="1" applyAlignment="1">
      <alignment vertical="center"/>
    </xf>
    <xf numFmtId="0" fontId="20" fillId="4" borderId="16" xfId="2" applyFont="1" applyFill="1" applyBorder="1" applyAlignment="1">
      <alignment vertical="top"/>
    </xf>
    <xf numFmtId="0" fontId="20" fillId="4" borderId="16" xfId="2" applyFont="1" applyFill="1" applyBorder="1" applyAlignment="1"/>
    <xf numFmtId="0" fontId="27" fillId="4" borderId="3" xfId="2" applyFont="1" applyFill="1" applyBorder="1" applyAlignment="1"/>
    <xf numFmtId="0" fontId="14" fillId="4" borderId="4" xfId="2" applyFont="1" applyFill="1" applyBorder="1" applyAlignment="1">
      <alignment horizontal="center" wrapText="1"/>
    </xf>
    <xf numFmtId="0" fontId="14" fillId="4" borderId="6" xfId="2" applyFont="1" applyFill="1" applyBorder="1" applyAlignment="1">
      <alignment horizontal="center" wrapText="1"/>
    </xf>
    <xf numFmtId="0" fontId="9" fillId="4" borderId="4" xfId="2" applyFont="1" applyFill="1" applyBorder="1" applyAlignment="1">
      <alignment horizontal="left" wrapText="1"/>
    </xf>
    <xf numFmtId="0" fontId="28" fillId="4" borderId="3" xfId="2" applyFont="1" applyFill="1" applyBorder="1" applyAlignment="1">
      <alignment horizontal="left" wrapText="1"/>
    </xf>
    <xf numFmtId="0" fontId="28" fillId="4" borderId="5" xfId="2" applyFont="1" applyFill="1" applyBorder="1" applyAlignment="1">
      <alignment horizontal="left" wrapText="1"/>
    </xf>
    <xf numFmtId="0" fontId="14" fillId="4" borderId="4" xfId="2" applyFont="1" applyFill="1" applyBorder="1" applyAlignment="1">
      <alignment horizontal="center" wrapText="1"/>
    </xf>
    <xf numFmtId="0" fontId="14" fillId="4" borderId="8" xfId="2" applyFont="1" applyFill="1" applyBorder="1" applyAlignment="1">
      <alignment horizontal="center" wrapText="1"/>
    </xf>
    <xf numFmtId="0" fontId="9" fillId="4" borderId="11" xfId="2" applyFont="1" applyFill="1" applyBorder="1" applyAlignment="1">
      <alignment horizontal="left" wrapText="1"/>
    </xf>
    <xf numFmtId="0" fontId="9" fillId="4" borderId="12" xfId="2" applyFont="1" applyFill="1" applyBorder="1" applyAlignment="1">
      <alignment horizontal="left" wrapText="1"/>
    </xf>
    <xf numFmtId="0" fontId="26" fillId="2" borderId="17" xfId="2" applyFont="1" applyFill="1" applyBorder="1" applyAlignment="1" applyProtection="1">
      <alignment horizontal="center" vertical="center" wrapText="1"/>
      <protection locked="0"/>
    </xf>
    <xf numFmtId="0" fontId="26" fillId="2" borderId="0" xfId="2" applyFont="1" applyFill="1" applyBorder="1" applyAlignment="1" applyProtection="1">
      <alignment horizontal="center" vertical="center" wrapText="1"/>
      <protection locked="0"/>
    </xf>
    <xf numFmtId="0" fontId="20" fillId="2" borderId="17" xfId="2" applyFont="1" applyFill="1" applyBorder="1" applyAlignment="1" applyProtection="1">
      <alignment horizontal="center" vertical="center" wrapText="1"/>
      <protection locked="0"/>
    </xf>
    <xf numFmtId="0" fontId="20" fillId="2" borderId="0" xfId="2" applyFont="1" applyFill="1" applyBorder="1" applyAlignment="1" applyProtection="1">
      <alignment horizontal="center" vertical="center" wrapText="1"/>
      <protection locked="0"/>
    </xf>
    <xf numFmtId="0" fontId="20" fillId="2" borderId="17" xfId="2" quotePrefix="1" applyFont="1" applyFill="1" applyBorder="1" applyAlignment="1" applyProtection="1">
      <alignment horizontal="center" wrapText="1"/>
      <protection locked="0"/>
    </xf>
    <xf numFmtId="0" fontId="20" fillId="2" borderId="0" xfId="2" applyFont="1" applyFill="1" applyBorder="1" applyAlignment="1" applyProtection="1">
      <alignment horizontal="center" wrapText="1"/>
      <protection locked="0"/>
    </xf>
    <xf numFmtId="0" fontId="10" fillId="4" borderId="4" xfId="2" applyFont="1" applyFill="1" applyBorder="1" applyAlignment="1">
      <alignment horizontal="left" wrapText="1"/>
    </xf>
    <xf numFmtId="0" fontId="10" fillId="4" borderId="8" xfId="2" applyFont="1" applyFill="1" applyBorder="1" applyAlignment="1">
      <alignment horizontal="left" wrapText="1"/>
    </xf>
    <xf numFmtId="0" fontId="9" fillId="4" borderId="16" xfId="2" applyFont="1" applyFill="1" applyBorder="1" applyAlignment="1">
      <alignment horizontal="left" vertical="center" wrapText="1" indent="1"/>
    </xf>
    <xf numFmtId="0" fontId="9" fillId="4" borderId="4" xfId="2" applyFont="1" applyFill="1" applyBorder="1" applyAlignment="1">
      <alignment horizontal="left" wrapText="1"/>
    </xf>
    <xf numFmtId="0" fontId="9" fillId="4" borderId="8" xfId="2" applyFont="1" applyFill="1" applyBorder="1" applyAlignment="1">
      <alignment horizontal="left" wrapText="1"/>
    </xf>
    <xf numFmtId="0" fontId="9" fillId="4" borderId="4" xfId="2" applyFont="1" applyFill="1" applyBorder="1" applyAlignment="1">
      <alignment horizontal="center" wrapText="1"/>
    </xf>
    <xf numFmtId="0" fontId="9" fillId="4" borderId="6" xfId="2" applyFont="1" applyFill="1" applyBorder="1" applyAlignment="1">
      <alignment horizontal="center" wrapText="1"/>
    </xf>
    <xf numFmtId="0" fontId="9" fillId="4" borderId="8" xfId="2" applyFont="1" applyFill="1" applyBorder="1" applyAlignment="1">
      <alignment horizont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left" wrapText="1"/>
    </xf>
    <xf numFmtId="0" fontId="8" fillId="4" borderId="14" xfId="2" applyFont="1" applyFill="1" applyBorder="1" applyAlignment="1">
      <alignment horizontal="left" wrapText="1"/>
    </xf>
    <xf numFmtId="0" fontId="8" fillId="4" borderId="15" xfId="2" applyFont="1" applyFill="1" applyBorder="1" applyAlignment="1">
      <alignment horizontal="left" wrapText="1"/>
    </xf>
    <xf numFmtId="0" fontId="16" fillId="4" borderId="3" xfId="2" applyFont="1" applyFill="1" applyBorder="1" applyAlignment="1">
      <alignment horizontal="left" wrapText="1" indent="8"/>
    </xf>
    <xf numFmtId="0" fontId="16" fillId="4" borderId="5" xfId="2" applyFont="1" applyFill="1" applyBorder="1" applyAlignment="1">
      <alignment horizontal="left" wrapText="1" indent="8"/>
    </xf>
    <xf numFmtId="0" fontId="4" fillId="0" borderId="1" xfId="2" applyFont="1" applyBorder="1" applyAlignment="1">
      <alignment horizontal="left" vertical="center" wrapText="1"/>
    </xf>
    <xf numFmtId="0" fontId="8" fillId="4" borderId="7" xfId="2" applyFont="1" applyFill="1" applyBorder="1" applyAlignment="1">
      <alignment horizontal="left" wrapText="1"/>
    </xf>
    <xf numFmtId="0" fontId="8" fillId="4" borderId="6" xfId="2" applyFont="1" applyFill="1" applyBorder="1" applyAlignment="1">
      <alignment horizontal="left" wrapText="1"/>
    </xf>
    <xf numFmtId="0" fontId="22" fillId="0" borderId="0" xfId="2" applyFont="1" applyBorder="1" applyAlignment="1">
      <alignment horizontal="center" wrapText="1"/>
    </xf>
  </cellXfs>
  <cellStyles count="4">
    <cellStyle name="Komma 2" xfId="3"/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colors>
    <mruColors>
      <color rgb="FF4D473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S50"/>
  <sheetViews>
    <sheetView tabSelected="1" workbookViewId="0">
      <selection activeCell="B18" sqref="B18"/>
    </sheetView>
  </sheetViews>
  <sheetFormatPr defaultColWidth="9.109375" defaultRowHeight="11.4" x14ac:dyDescent="0.2"/>
  <cols>
    <col min="1" max="1" width="33" style="3" customWidth="1"/>
    <col min="2" max="2" width="22.109375" style="3" customWidth="1"/>
    <col min="3" max="3" width="15.5546875" style="3" customWidth="1"/>
    <col min="4" max="4" width="3.6640625" style="3" customWidth="1"/>
    <col min="5" max="5" width="4.6640625" style="3" customWidth="1"/>
    <col min="6" max="6" width="40.88671875" style="3" customWidth="1"/>
    <col min="7" max="7" width="14.88671875" style="3" customWidth="1"/>
    <col min="8" max="8" width="15.88671875" style="3" customWidth="1"/>
    <col min="9" max="9" width="15.33203125" style="3" hidden="1" customWidth="1"/>
    <col min="10" max="10" width="8.109375" style="3" hidden="1" customWidth="1"/>
    <col min="11" max="11" width="25.88671875" style="3" hidden="1" customWidth="1"/>
    <col min="12" max="12" width="7.109375" style="3" hidden="1" customWidth="1"/>
    <col min="13" max="13" width="29" style="3" hidden="1" customWidth="1"/>
    <col min="14" max="14" width="19" style="3" hidden="1" customWidth="1"/>
    <col min="15" max="15" width="17.44140625" style="3" hidden="1" customWidth="1"/>
    <col min="16" max="19" width="9.109375" style="3" hidden="1" customWidth="1"/>
    <col min="20" max="20" width="9.109375" style="3" customWidth="1"/>
    <col min="21" max="16384" width="9.109375" style="3"/>
  </cols>
  <sheetData>
    <row r="1" spans="1:19" ht="18" customHeight="1" thickTop="1" thickBot="1" x14ac:dyDescent="0.25">
      <c r="A1" s="120" t="s">
        <v>290</v>
      </c>
      <c r="B1" s="121"/>
      <c r="C1" s="121"/>
      <c r="D1" s="121"/>
      <c r="E1" s="121"/>
      <c r="F1" s="121"/>
      <c r="G1" s="121"/>
      <c r="H1" s="121"/>
      <c r="K1" s="43" t="s">
        <v>195</v>
      </c>
      <c r="L1" s="9" t="s">
        <v>0</v>
      </c>
      <c r="M1" s="9" t="s">
        <v>1</v>
      </c>
      <c r="N1" s="9" t="s">
        <v>45</v>
      </c>
      <c r="O1" s="9" t="s">
        <v>52</v>
      </c>
      <c r="P1" s="9" t="s">
        <v>9</v>
      </c>
      <c r="Q1" s="9" t="s">
        <v>10</v>
      </c>
      <c r="R1" s="10" t="s">
        <v>11</v>
      </c>
      <c r="S1" s="11" t="s">
        <v>12</v>
      </c>
    </row>
    <row r="2" spans="1:19" ht="22.5" customHeight="1" thickTop="1" thickBot="1" x14ac:dyDescent="0.25">
      <c r="A2" s="122" t="s">
        <v>81</v>
      </c>
      <c r="B2" s="123"/>
      <c r="C2" s="123"/>
      <c r="D2" s="123"/>
      <c r="E2" s="123"/>
      <c r="F2" s="123"/>
      <c r="G2" s="123"/>
      <c r="H2" s="123"/>
      <c r="K2" s="8" t="s">
        <v>13</v>
      </c>
      <c r="L2" s="64">
        <f>+$B$7</f>
        <v>15</v>
      </c>
      <c r="M2" s="64">
        <f>VLOOKUP(B5,hoogte,2,FALSE)</f>
        <v>4</v>
      </c>
      <c r="N2" s="67">
        <f>B9</f>
        <v>16.010000000000002</v>
      </c>
      <c r="O2" s="64">
        <f>L2*M2*N6</f>
        <v>960.60000000000014</v>
      </c>
      <c r="P2" s="73">
        <f>+CEILING(O2,25)</f>
        <v>975</v>
      </c>
      <c r="Q2" s="129">
        <f>P2+P3</f>
        <v>1125</v>
      </c>
      <c r="R2" s="65">
        <f>P2/25</f>
        <v>39</v>
      </c>
      <c r="S2" s="65">
        <f>+CEILING(R2,1)</f>
        <v>39</v>
      </c>
    </row>
    <row r="3" spans="1:19" ht="23.25" customHeight="1" thickTop="1" thickBot="1" x14ac:dyDescent="0.25">
      <c r="A3" s="92" t="s">
        <v>58</v>
      </c>
      <c r="B3" s="106" t="s">
        <v>43</v>
      </c>
      <c r="C3" s="107"/>
      <c r="D3" s="107"/>
      <c r="E3" s="107"/>
      <c r="F3" s="107"/>
      <c r="G3" s="107"/>
      <c r="H3" s="107"/>
      <c r="K3" s="8" t="s">
        <v>14</v>
      </c>
      <c r="L3" s="64">
        <f>+$B$7</f>
        <v>15</v>
      </c>
      <c r="M3" s="64">
        <f>VLOOKUP(B5,hoogte,2,FALSE)</f>
        <v>4</v>
      </c>
      <c r="N3" s="64">
        <f>B10</f>
        <v>2.29</v>
      </c>
      <c r="O3" s="64">
        <f>L3*M3*N3</f>
        <v>137.4</v>
      </c>
      <c r="P3" s="73">
        <f>+CEILING(O3,25)</f>
        <v>150</v>
      </c>
      <c r="Q3" s="129"/>
      <c r="R3" s="65">
        <f>P3/25</f>
        <v>6</v>
      </c>
      <c r="S3" s="65">
        <f>+CEILING(R3,1)</f>
        <v>6</v>
      </c>
    </row>
    <row r="4" spans="1:19" ht="23.25" customHeight="1" thickTop="1" thickBot="1" x14ac:dyDescent="0.25">
      <c r="A4" s="93" t="s">
        <v>59</v>
      </c>
      <c r="B4" s="108" t="s">
        <v>35</v>
      </c>
      <c r="C4" s="109"/>
      <c r="D4" s="109"/>
      <c r="E4" s="109"/>
      <c r="F4" s="109"/>
      <c r="G4" s="109"/>
      <c r="H4" s="109"/>
      <c r="K4" s="24"/>
      <c r="L4" s="24"/>
      <c r="M4" s="24"/>
      <c r="N4" s="24"/>
      <c r="O4" s="24"/>
      <c r="P4" s="24"/>
      <c r="Q4" s="24"/>
      <c r="R4" s="24"/>
      <c r="S4" s="24"/>
    </row>
    <row r="5" spans="1:19" ht="18.75" customHeight="1" thickTop="1" thickBot="1" x14ac:dyDescent="0.25">
      <c r="A5" s="94" t="s">
        <v>194</v>
      </c>
      <c r="B5" s="108" t="s">
        <v>50</v>
      </c>
      <c r="C5" s="109"/>
      <c r="D5" s="109"/>
      <c r="E5" s="109"/>
      <c r="F5" s="109"/>
      <c r="G5" s="109"/>
      <c r="H5" s="109"/>
      <c r="K5" s="43" t="s">
        <v>196</v>
      </c>
      <c r="L5" s="9" t="s">
        <v>0</v>
      </c>
      <c r="M5" s="9" t="s">
        <v>1</v>
      </c>
      <c r="N5" s="9" t="s">
        <v>45</v>
      </c>
      <c r="O5" s="9" t="s">
        <v>52</v>
      </c>
      <c r="P5" s="9" t="s">
        <v>9</v>
      </c>
      <c r="Q5" s="9" t="s">
        <v>10</v>
      </c>
      <c r="R5" s="10" t="s">
        <v>11</v>
      </c>
      <c r="S5" s="11" t="s">
        <v>12</v>
      </c>
    </row>
    <row r="6" spans="1:19" ht="18.75" customHeight="1" thickTop="1" thickBot="1" x14ac:dyDescent="0.25">
      <c r="A6" s="94" t="s">
        <v>60</v>
      </c>
      <c r="B6" s="108" t="s">
        <v>28</v>
      </c>
      <c r="C6" s="109"/>
      <c r="D6" s="109"/>
      <c r="E6" s="109"/>
      <c r="F6" s="109"/>
      <c r="G6" s="109"/>
      <c r="H6" s="109"/>
      <c r="K6" s="8" t="s">
        <v>197</v>
      </c>
      <c r="L6" s="67">
        <f>+$B$7</f>
        <v>15</v>
      </c>
      <c r="M6" s="67">
        <v>1.5</v>
      </c>
      <c r="N6" s="64">
        <f>B9</f>
        <v>16.010000000000002</v>
      </c>
      <c r="O6" s="52">
        <f>L6*M6*N6</f>
        <v>360.22500000000002</v>
      </c>
      <c r="P6" s="73">
        <f>+CEILING(O6,25)</f>
        <v>375</v>
      </c>
      <c r="Q6" s="68">
        <f>P6+P7</f>
        <v>450</v>
      </c>
      <c r="R6" s="52">
        <f>P6/25</f>
        <v>15</v>
      </c>
      <c r="S6" s="52">
        <f>+CEILING(R6,1)</f>
        <v>15</v>
      </c>
    </row>
    <row r="7" spans="1:19" ht="18.75" customHeight="1" thickTop="1" thickBot="1" x14ac:dyDescent="0.45">
      <c r="A7" s="95" t="s">
        <v>0</v>
      </c>
      <c r="B7" s="110">
        <v>15</v>
      </c>
      <c r="C7" s="111"/>
      <c r="D7" s="111"/>
      <c r="E7" s="111"/>
      <c r="F7" s="111"/>
      <c r="G7" s="111"/>
      <c r="H7" s="111"/>
      <c r="K7" s="8" t="s">
        <v>198</v>
      </c>
      <c r="L7" s="67">
        <f>+$B$7</f>
        <v>15</v>
      </c>
      <c r="M7" s="52">
        <v>1.5</v>
      </c>
      <c r="N7" s="65">
        <f>B10</f>
        <v>2.29</v>
      </c>
      <c r="O7" s="52">
        <f>L7*M7*N7</f>
        <v>51.524999999999999</v>
      </c>
      <c r="P7" s="73">
        <f>+CEILING(O7,25)</f>
        <v>75</v>
      </c>
      <c r="Q7" s="68"/>
      <c r="R7" s="52">
        <f>P7/25</f>
        <v>3</v>
      </c>
      <c r="S7" s="52">
        <f>+CEILING(R7,1)</f>
        <v>3</v>
      </c>
    </row>
    <row r="8" spans="1:19" ht="18.75" hidden="1" customHeight="1" thickTop="1" thickBot="1" x14ac:dyDescent="0.3">
      <c r="A8" s="41" t="s">
        <v>32</v>
      </c>
      <c r="B8" s="42" t="str">
        <f>CONCATENATE(B4,B3,B5,B6)</f>
        <v>SR GOLD 4cm met fijn</v>
      </c>
      <c r="C8" s="114" t="s">
        <v>65</v>
      </c>
      <c r="D8" s="114"/>
      <c r="E8" s="4"/>
      <c r="K8" s="8" t="s">
        <v>283</v>
      </c>
      <c r="L8" s="67">
        <f>+$B$7</f>
        <v>15</v>
      </c>
      <c r="M8" s="67">
        <f>M3-M6</f>
        <v>2.5</v>
      </c>
      <c r="N8" s="67">
        <v>16.625</v>
      </c>
      <c r="O8" s="52">
        <f>L8*M8*N8</f>
        <v>623.4375</v>
      </c>
      <c r="P8" s="73">
        <f>+CEILING(O8,25)</f>
        <v>625</v>
      </c>
      <c r="Q8" s="69">
        <f>P8+P9</f>
        <v>725</v>
      </c>
      <c r="R8" s="52">
        <f>P8/25</f>
        <v>25</v>
      </c>
      <c r="S8" s="52">
        <f>+CEILING(R8,1)</f>
        <v>25</v>
      </c>
    </row>
    <row r="9" spans="1:19" ht="18.75" hidden="1" customHeight="1" thickTop="1" thickBot="1" x14ac:dyDescent="0.35">
      <c r="A9" s="41" t="s">
        <v>7</v>
      </c>
      <c r="B9" s="42">
        <f>VLOOKUP(B8,alles,2,FALSE)</f>
        <v>16.010000000000002</v>
      </c>
      <c r="C9" s="114" t="s">
        <v>65</v>
      </c>
      <c r="D9" s="114"/>
      <c r="E9" s="4"/>
      <c r="K9" s="8" t="s">
        <v>199</v>
      </c>
      <c r="L9" s="67">
        <f>+$B$7</f>
        <v>15</v>
      </c>
      <c r="M9" s="67">
        <f>M3-M6</f>
        <v>2.5</v>
      </c>
      <c r="N9" s="2">
        <v>2.375</v>
      </c>
      <c r="O9" s="52">
        <f>L9*M9*N9</f>
        <v>89.0625</v>
      </c>
      <c r="P9" s="73">
        <f>+CEILING(O9,25)</f>
        <v>100</v>
      </c>
      <c r="Q9" s="69"/>
      <c r="R9" s="52">
        <f>P9/25</f>
        <v>4</v>
      </c>
      <c r="S9" s="52">
        <f>+CEILING(R9,1)</f>
        <v>4</v>
      </c>
    </row>
    <row r="10" spans="1:19" ht="18.75" hidden="1" customHeight="1" thickTop="1" thickBot="1" x14ac:dyDescent="0.3">
      <c r="A10" s="41" t="s">
        <v>8</v>
      </c>
      <c r="B10" s="42">
        <f>VLOOKUP(B8,alles,3,FALSE)</f>
        <v>2.29</v>
      </c>
      <c r="C10" s="114" t="s">
        <v>65</v>
      </c>
      <c r="D10" s="114"/>
      <c r="E10" s="5"/>
      <c r="K10" s="24"/>
      <c r="L10" s="24"/>
      <c r="M10" s="24"/>
      <c r="N10" s="24"/>
      <c r="O10" s="24"/>
      <c r="P10" s="24"/>
      <c r="Q10" s="18"/>
      <c r="R10" s="18"/>
      <c r="S10" s="18"/>
    </row>
    <row r="11" spans="1:19" ht="18.75" hidden="1" customHeight="1" thickTop="1" thickBot="1" x14ac:dyDescent="0.3">
      <c r="A11" s="41" t="s">
        <v>54</v>
      </c>
      <c r="B11" s="42" t="str">
        <f>VLOOKUP(B8,alles,6,FALSE)</f>
        <v>TERRA-GOLD-40-M-AB</v>
      </c>
      <c r="C11" s="114" t="s">
        <v>65</v>
      </c>
      <c r="D11" s="114"/>
      <c r="E11" s="5"/>
      <c r="K11" s="43" t="s">
        <v>200</v>
      </c>
      <c r="L11" s="8" t="s">
        <v>53</v>
      </c>
      <c r="M11" s="23" t="s">
        <v>62</v>
      </c>
      <c r="N11" s="23" t="s">
        <v>63</v>
      </c>
      <c r="O11" s="23" t="s">
        <v>17</v>
      </c>
      <c r="P11" s="23" t="s">
        <v>18</v>
      </c>
      <c r="Q11" s="18"/>
      <c r="R11" s="18"/>
      <c r="S11" s="18"/>
    </row>
    <row r="12" spans="1:19" ht="18.75" hidden="1" customHeight="1" thickTop="1" thickBot="1" x14ac:dyDescent="0.3">
      <c r="A12" s="41" t="s">
        <v>55</v>
      </c>
      <c r="B12" s="42" t="str">
        <f>VLOOKUP(B8,alles,7,FALSE)</f>
        <v>TERRA-GOLD-5-M-AB</v>
      </c>
      <c r="C12" s="40"/>
      <c r="D12" s="40"/>
      <c r="E12" s="5"/>
      <c r="K12" s="8" t="s">
        <v>293</v>
      </c>
      <c r="L12" s="70">
        <v>0.05</v>
      </c>
      <c r="M12" s="52">
        <f>(Q2*5)/100</f>
        <v>56.25</v>
      </c>
      <c r="N12" s="52">
        <v>20</v>
      </c>
      <c r="O12" s="52">
        <f>M12/N12</f>
        <v>2.8125</v>
      </c>
      <c r="P12" s="74">
        <f>+CEILING(O12,1)</f>
        <v>3</v>
      </c>
      <c r="Q12" s="18"/>
      <c r="R12" s="18"/>
      <c r="S12" s="18"/>
    </row>
    <row r="13" spans="1:19" ht="18.75" hidden="1" customHeight="1" thickTop="1" thickBot="1" x14ac:dyDescent="0.3">
      <c r="A13" s="41" t="s">
        <v>46</v>
      </c>
      <c r="B13" s="42" t="str">
        <f>VLOOKUP(B8,alles,4,FALSE)</f>
        <v>NAT-SR-5/8-Z25</v>
      </c>
      <c r="C13" s="114" t="s">
        <v>6</v>
      </c>
      <c r="D13" s="114"/>
      <c r="E13" s="5"/>
      <c r="K13" s="23" t="s">
        <v>24</v>
      </c>
      <c r="L13" s="71">
        <v>0.05</v>
      </c>
      <c r="M13" s="52">
        <f>(Q2*5)/100</f>
        <v>56.25</v>
      </c>
      <c r="N13" s="52">
        <v>5</v>
      </c>
      <c r="O13" s="52">
        <f>M13/N13</f>
        <v>11.25</v>
      </c>
      <c r="P13" s="74">
        <f>+CEILING(O13,1)</f>
        <v>12</v>
      </c>
      <c r="Q13" s="18"/>
      <c r="R13" s="18"/>
      <c r="S13" s="18"/>
    </row>
    <row r="14" spans="1:19" ht="27" hidden="1" customHeight="1" thickTop="1" thickBot="1" x14ac:dyDescent="0.3">
      <c r="A14" s="41" t="s">
        <v>47</v>
      </c>
      <c r="B14" s="42" t="str">
        <f>VLOOKUP(B8,alles,5,FALSE)</f>
        <v>H0,4-0,8-Z25</v>
      </c>
      <c r="C14" s="114" t="s">
        <v>6</v>
      </c>
      <c r="D14" s="114"/>
      <c r="E14" s="5"/>
      <c r="K14" s="23" t="s">
        <v>295</v>
      </c>
      <c r="L14" s="71">
        <v>0.05</v>
      </c>
      <c r="M14" s="52">
        <f>(Q2*5)/100</f>
        <v>56.25</v>
      </c>
      <c r="N14" s="52">
        <v>40</v>
      </c>
      <c r="O14" s="52">
        <f>M14/N14</f>
        <v>1.40625</v>
      </c>
      <c r="P14" s="74">
        <f>+CEILING(O14,1)</f>
        <v>2</v>
      </c>
      <c r="Q14" s="18"/>
      <c r="R14" s="18"/>
      <c r="S14" s="18"/>
    </row>
    <row r="15" spans="1:19" ht="12.75" customHeight="1" thickTop="1" thickBot="1" x14ac:dyDescent="0.3">
      <c r="A15" s="44"/>
      <c r="B15" s="45"/>
      <c r="C15" s="46"/>
      <c r="D15" s="46"/>
      <c r="E15" s="5"/>
      <c r="K15" s="8" t="s">
        <v>61</v>
      </c>
      <c r="L15" s="52"/>
      <c r="M15" s="52"/>
      <c r="N15" s="52"/>
      <c r="O15" s="52"/>
      <c r="P15" s="74">
        <v>0</v>
      </c>
      <c r="Q15" s="18"/>
      <c r="R15" s="18"/>
      <c r="S15" s="18"/>
    </row>
    <row r="16" spans="1:19" ht="26.25" customHeight="1" thickTop="1" thickBot="1" x14ac:dyDescent="0.55000000000000004">
      <c r="A16" s="124" t="s">
        <v>287</v>
      </c>
      <c r="B16" s="125"/>
      <c r="C16" s="125"/>
      <c r="D16" s="126"/>
      <c r="E16" s="6"/>
      <c r="F16" s="130" t="s">
        <v>286</v>
      </c>
      <c r="G16" s="131"/>
      <c r="H16" s="131"/>
      <c r="K16" s="24"/>
      <c r="L16" s="24"/>
      <c r="M16" s="24"/>
      <c r="N16" s="24"/>
      <c r="O16" s="24"/>
      <c r="P16" s="24"/>
      <c r="Q16" s="18"/>
      <c r="R16" s="18"/>
      <c r="S16" s="18"/>
    </row>
    <row r="17" spans="1:19" ht="21" customHeight="1" thickTop="1" thickBot="1" x14ac:dyDescent="0.55000000000000004">
      <c r="A17" s="56" t="s">
        <v>2</v>
      </c>
      <c r="B17" s="89" t="s">
        <v>288</v>
      </c>
      <c r="C17" s="112" t="s">
        <v>289</v>
      </c>
      <c r="D17" s="113"/>
      <c r="E17" s="6"/>
      <c r="F17" s="96" t="s">
        <v>206</v>
      </c>
      <c r="G17" s="89" t="s">
        <v>288</v>
      </c>
      <c r="H17" s="47" t="s">
        <v>289</v>
      </c>
      <c r="K17" s="43" t="s">
        <v>201</v>
      </c>
      <c r="L17" s="8" t="s">
        <v>53</v>
      </c>
      <c r="M17" s="23" t="s">
        <v>62</v>
      </c>
      <c r="N17" s="23" t="s">
        <v>63</v>
      </c>
      <c r="O17" s="23" t="s">
        <v>17</v>
      </c>
      <c r="P17" s="23" t="s">
        <v>18</v>
      </c>
      <c r="Q17" s="18"/>
      <c r="R17" s="18"/>
      <c r="S17" s="18"/>
    </row>
    <row r="18" spans="1:19" ht="32.25" customHeight="1" thickTop="1" thickBot="1" x14ac:dyDescent="0.45">
      <c r="A18" s="57" t="s">
        <v>205</v>
      </c>
      <c r="B18" s="54">
        <f>M12</f>
        <v>56.25</v>
      </c>
      <c r="C18" s="49" t="s">
        <v>16</v>
      </c>
      <c r="D18" s="48"/>
      <c r="E18" s="6"/>
      <c r="F18" s="57" t="s">
        <v>209</v>
      </c>
      <c r="G18" s="90">
        <f>M20</f>
        <v>36.25</v>
      </c>
      <c r="H18" s="49" t="s">
        <v>16</v>
      </c>
      <c r="K18" s="8" t="s">
        <v>294</v>
      </c>
      <c r="L18" s="72">
        <v>0.05</v>
      </c>
      <c r="M18" s="52">
        <f>Q6*5/100</f>
        <v>22.5</v>
      </c>
      <c r="N18" s="52">
        <v>20</v>
      </c>
      <c r="O18" s="52">
        <f>M18/N18</f>
        <v>1.125</v>
      </c>
      <c r="P18" s="75">
        <f>+CEILING(O18,1)</f>
        <v>2</v>
      </c>
      <c r="Q18" s="18"/>
      <c r="R18" s="18"/>
      <c r="S18" s="18"/>
    </row>
    <row r="19" spans="1:19" ht="17.25" customHeight="1" thickTop="1" thickBot="1" x14ac:dyDescent="0.45">
      <c r="A19" s="12" t="str">
        <f>B11</f>
        <v>TERRA-GOLD-40-M-AB</v>
      </c>
      <c r="B19" s="82">
        <f>VLOOKUP(A19,hars,6,FALSE)</f>
        <v>2</v>
      </c>
      <c r="C19" s="115" t="s">
        <v>203</v>
      </c>
      <c r="D19" s="116"/>
      <c r="E19" s="7"/>
      <c r="F19" s="59" t="s">
        <v>295</v>
      </c>
      <c r="G19" s="82">
        <f>P21</f>
        <v>1</v>
      </c>
      <c r="H19" s="99" t="s">
        <v>203</v>
      </c>
      <c r="K19" s="8"/>
      <c r="L19" s="72"/>
      <c r="M19" s="52"/>
      <c r="N19" s="52"/>
      <c r="O19" s="52"/>
      <c r="P19" s="75"/>
      <c r="Q19" s="18"/>
      <c r="R19" s="18"/>
      <c r="S19" s="18"/>
    </row>
    <row r="20" spans="1:19" ht="17.25" customHeight="1" thickTop="1" thickBot="1" x14ac:dyDescent="0.45">
      <c r="A20" s="127"/>
      <c r="B20" s="128"/>
      <c r="C20" s="128"/>
      <c r="D20" s="128"/>
      <c r="E20" s="7"/>
      <c r="F20" s="16"/>
      <c r="G20" s="17"/>
      <c r="H20" s="36"/>
      <c r="K20" s="23" t="s">
        <v>202</v>
      </c>
      <c r="L20" s="53">
        <v>0.05</v>
      </c>
      <c r="M20" s="52">
        <f>Q8*5/100</f>
        <v>36.25</v>
      </c>
      <c r="N20" s="52">
        <v>5</v>
      </c>
      <c r="O20" s="52">
        <f>M20/N20</f>
        <v>7.25</v>
      </c>
      <c r="P20" s="75">
        <f>+CEILING(O20,1)</f>
        <v>8</v>
      </c>
      <c r="Q20" s="18"/>
      <c r="R20" s="18"/>
      <c r="S20" s="18"/>
    </row>
    <row r="21" spans="1:19" ht="25.2" customHeight="1" thickTop="1" thickBot="1" x14ac:dyDescent="0.65">
      <c r="A21" s="12"/>
      <c r="B21" s="83"/>
      <c r="C21" s="115"/>
      <c r="D21" s="116"/>
      <c r="E21" s="7"/>
      <c r="F21" s="100" t="s">
        <v>207</v>
      </c>
      <c r="G21" s="101"/>
      <c r="H21" s="101"/>
      <c r="K21" s="23" t="s">
        <v>296</v>
      </c>
      <c r="L21" s="53">
        <v>0.05</v>
      </c>
      <c r="M21" s="52">
        <f>Q8*5/100</f>
        <v>36.25</v>
      </c>
      <c r="N21" s="52">
        <v>40</v>
      </c>
      <c r="O21" s="52">
        <f>M21/N21</f>
        <v>0.90625</v>
      </c>
      <c r="P21" s="75">
        <f>+CEILING(O21,1)</f>
        <v>1</v>
      </c>
      <c r="Q21" s="18"/>
      <c r="R21" s="18"/>
      <c r="S21" s="18"/>
    </row>
    <row r="22" spans="1:19" ht="17.25" customHeight="1" thickTop="1" thickBot="1" x14ac:dyDescent="0.45">
      <c r="A22" s="56" t="s">
        <v>204</v>
      </c>
      <c r="B22" s="38"/>
      <c r="C22" s="39"/>
      <c r="D22" s="35"/>
      <c r="E22" s="7"/>
      <c r="F22" s="57" t="s">
        <v>208</v>
      </c>
      <c r="G22" s="91">
        <f>M18</f>
        <v>22.5</v>
      </c>
      <c r="H22" s="51" t="s">
        <v>16</v>
      </c>
      <c r="K22" s="8" t="s">
        <v>61</v>
      </c>
      <c r="L22" s="23"/>
      <c r="M22" s="23"/>
      <c r="N22" s="23"/>
      <c r="O22" s="23"/>
      <c r="P22" s="75">
        <v>0</v>
      </c>
      <c r="Q22" s="18"/>
      <c r="R22" s="18"/>
      <c r="S22" s="18"/>
    </row>
    <row r="23" spans="1:19" ht="27" customHeight="1" thickTop="1" thickBot="1" x14ac:dyDescent="0.45">
      <c r="A23" s="55" t="s">
        <v>15</v>
      </c>
      <c r="B23" s="117"/>
      <c r="C23" s="118"/>
      <c r="D23" s="119"/>
      <c r="E23" s="7"/>
      <c r="F23" s="78" t="s">
        <v>293</v>
      </c>
      <c r="G23" s="50">
        <f>P18</f>
        <v>2</v>
      </c>
      <c r="H23" s="99" t="s">
        <v>203</v>
      </c>
      <c r="K23" s="24"/>
      <c r="L23" s="24"/>
      <c r="M23" s="24"/>
      <c r="N23" s="24"/>
      <c r="O23" s="24"/>
      <c r="P23" s="24"/>
      <c r="Q23" s="18"/>
      <c r="R23" s="34"/>
      <c r="S23" s="18"/>
    </row>
    <row r="24" spans="1:19" ht="16.5" customHeight="1" thickTop="1" thickBot="1" x14ac:dyDescent="0.45">
      <c r="A24" s="12" t="str">
        <f>B13</f>
        <v>NAT-SR-5/8-Z25</v>
      </c>
      <c r="B24" s="80">
        <f>P2</f>
        <v>975</v>
      </c>
      <c r="C24" s="20" t="s">
        <v>16</v>
      </c>
      <c r="D24" s="21"/>
      <c r="E24" s="13"/>
      <c r="F24" s="77" t="s">
        <v>281</v>
      </c>
      <c r="G24" s="50"/>
      <c r="H24" s="51"/>
      <c r="I24" s="62"/>
      <c r="K24" s="43" t="s">
        <v>280</v>
      </c>
      <c r="L24" s="23" t="s">
        <v>21</v>
      </c>
      <c r="M24" s="23" t="s">
        <v>22</v>
      </c>
      <c r="N24" s="8" t="s">
        <v>23</v>
      </c>
      <c r="O24" s="8"/>
      <c r="P24" s="8" t="s">
        <v>11</v>
      </c>
      <c r="Q24" s="18"/>
      <c r="R24" s="18"/>
      <c r="S24" s="18"/>
    </row>
    <row r="25" spans="1:19" ht="16.5" customHeight="1" thickTop="1" thickBot="1" x14ac:dyDescent="0.45">
      <c r="A25" s="55" t="s">
        <v>19</v>
      </c>
      <c r="B25" s="26"/>
      <c r="C25" s="102"/>
      <c r="D25" s="103"/>
      <c r="E25" s="13"/>
      <c r="F25" s="58" t="s">
        <v>15</v>
      </c>
      <c r="G25" s="97"/>
      <c r="H25" s="98"/>
      <c r="I25" s="62"/>
      <c r="K25" s="8" t="s">
        <v>292</v>
      </c>
      <c r="L25" s="30">
        <v>0.05</v>
      </c>
      <c r="M25" s="30">
        <f>L25*B7</f>
        <v>0.75</v>
      </c>
      <c r="N25" s="31">
        <f>+CEILING(M25,20)</f>
        <v>20</v>
      </c>
      <c r="O25" s="31"/>
      <c r="P25" s="76">
        <f>N25/20</f>
        <v>1</v>
      </c>
      <c r="Q25" s="24"/>
      <c r="R25" s="24"/>
      <c r="S25" s="24"/>
    </row>
    <row r="26" spans="1:19" ht="16.5" customHeight="1" thickTop="1" thickBot="1" x14ac:dyDescent="0.3">
      <c r="A26" s="12" t="str">
        <f>B14</f>
        <v>H0,4-0,8-Z25</v>
      </c>
      <c r="B26" s="81">
        <f>P3</f>
        <v>150</v>
      </c>
      <c r="C26" s="115" t="s">
        <v>16</v>
      </c>
      <c r="D26" s="116"/>
      <c r="E26" s="13"/>
      <c r="F26" s="59" t="str">
        <f>B13</f>
        <v>NAT-SR-5/8-Z25</v>
      </c>
      <c r="G26" s="79">
        <f>P6</f>
        <v>375</v>
      </c>
      <c r="H26" s="20" t="s">
        <v>16</v>
      </c>
      <c r="J26" s="62"/>
      <c r="K26" s="62"/>
      <c r="L26" s="14"/>
      <c r="Q26" s="15"/>
    </row>
    <row r="27" spans="1:19" ht="16.8" thickTop="1" thickBot="1" x14ac:dyDescent="0.45">
      <c r="A27" s="19" t="s">
        <v>20</v>
      </c>
      <c r="B27" s="26"/>
      <c r="C27" s="102"/>
      <c r="D27" s="103"/>
      <c r="E27" s="13"/>
      <c r="F27" s="58" t="s">
        <v>19</v>
      </c>
      <c r="G27" s="26"/>
      <c r="H27" s="97"/>
      <c r="J27" s="62"/>
      <c r="K27" s="62"/>
      <c r="L27" s="18"/>
      <c r="Q27" s="1"/>
      <c r="R27" s="1"/>
    </row>
    <row r="28" spans="1:19" ht="16.8" thickTop="1" thickBot="1" x14ac:dyDescent="0.45">
      <c r="A28" s="29" t="s">
        <v>291</v>
      </c>
      <c r="B28" s="84">
        <f>P25</f>
        <v>1</v>
      </c>
      <c r="C28" s="104" t="s">
        <v>11</v>
      </c>
      <c r="D28" s="105"/>
      <c r="E28" s="13"/>
      <c r="F28" s="59" t="str">
        <f>B14</f>
        <v>H0,4-0,8-Z25</v>
      </c>
      <c r="G28" s="28">
        <f>P7</f>
        <v>75</v>
      </c>
      <c r="H28" s="99" t="s">
        <v>16</v>
      </c>
      <c r="L28" s="18"/>
      <c r="Q28" s="1"/>
      <c r="R28" s="1"/>
    </row>
    <row r="29" spans="1:19" ht="20.25" customHeight="1" thickTop="1" thickBot="1" x14ac:dyDescent="0.45">
      <c r="A29" s="32"/>
      <c r="B29" s="33"/>
      <c r="E29" s="22"/>
      <c r="F29" s="77" t="s">
        <v>282</v>
      </c>
      <c r="G29" s="50"/>
      <c r="H29" s="51"/>
      <c r="L29" s="1"/>
      <c r="Q29" s="1"/>
    </row>
    <row r="30" spans="1:19" ht="21" customHeight="1" thickTop="1" thickBot="1" x14ac:dyDescent="0.45">
      <c r="A30"/>
      <c r="B30"/>
      <c r="C30"/>
      <c r="D30"/>
      <c r="E30" s="25"/>
      <c r="F30" s="58" t="s">
        <v>15</v>
      </c>
      <c r="G30" s="97"/>
      <c r="H30" s="98"/>
      <c r="L30" s="1"/>
      <c r="Q30" s="1"/>
    </row>
    <row r="31" spans="1:19" ht="16.2" thickTop="1" thickBot="1" x14ac:dyDescent="0.35">
      <c r="A31"/>
      <c r="B31"/>
      <c r="C31"/>
      <c r="D31"/>
      <c r="E31" s="27"/>
      <c r="F31" s="59" t="str">
        <f>K8</f>
        <v>NAT-DUO Onderlaag 5/8-Z25</v>
      </c>
      <c r="G31" s="80">
        <f>P8</f>
        <v>625</v>
      </c>
      <c r="H31" s="20" t="s">
        <v>16</v>
      </c>
      <c r="L31" s="1"/>
      <c r="Q31" s="1"/>
    </row>
    <row r="32" spans="1:19" ht="16.8" thickTop="1" thickBot="1" x14ac:dyDescent="0.45">
      <c r="A32"/>
      <c r="B32"/>
      <c r="C32"/>
      <c r="D32"/>
      <c r="E32" s="27"/>
      <c r="F32" s="58" t="s">
        <v>19</v>
      </c>
      <c r="G32" s="26"/>
      <c r="H32" s="97"/>
      <c r="L32" s="1"/>
      <c r="Q32" s="1"/>
    </row>
    <row r="33" spans="1:18" ht="16.2" thickTop="1" thickBot="1" x14ac:dyDescent="0.35">
      <c r="A33"/>
      <c r="B33"/>
      <c r="C33"/>
      <c r="D33"/>
      <c r="E33" s="27"/>
      <c r="F33" s="59" t="str">
        <f>B14</f>
        <v>H0,4-0,8-Z25</v>
      </c>
      <c r="G33" s="81">
        <f>P9</f>
        <v>100</v>
      </c>
      <c r="H33" s="99" t="s">
        <v>16</v>
      </c>
      <c r="L33" s="1"/>
      <c r="Q33" s="1"/>
    </row>
    <row r="34" spans="1:18" ht="16.8" thickTop="1" thickBot="1" x14ac:dyDescent="0.45">
      <c r="A34"/>
      <c r="B34"/>
      <c r="C34"/>
      <c r="D34"/>
      <c r="E34" s="27"/>
      <c r="F34" s="19" t="s">
        <v>20</v>
      </c>
      <c r="G34" s="26"/>
      <c r="H34" s="102"/>
      <c r="I34" s="103"/>
      <c r="L34" s="18"/>
      <c r="Q34" s="1"/>
      <c r="R34" s="1"/>
    </row>
    <row r="35" spans="1:18" ht="16.8" thickTop="1" thickBot="1" x14ac:dyDescent="0.45">
      <c r="A35"/>
      <c r="B35"/>
      <c r="C35"/>
      <c r="D35"/>
      <c r="E35" s="27"/>
      <c r="F35" s="29" t="s">
        <v>291</v>
      </c>
      <c r="G35" s="84">
        <f>P25</f>
        <v>1</v>
      </c>
      <c r="H35" s="104" t="s">
        <v>11</v>
      </c>
      <c r="I35" s="105"/>
      <c r="L35" s="18"/>
      <c r="Q35" s="1"/>
      <c r="R35" s="1"/>
    </row>
    <row r="36" spans="1:18" ht="14.4" x14ac:dyDescent="0.3">
      <c r="A36"/>
      <c r="B36"/>
      <c r="C36"/>
      <c r="D36"/>
      <c r="E36" s="27"/>
      <c r="L36" s="18"/>
      <c r="M36" s="1"/>
      <c r="N36" s="1"/>
      <c r="O36" s="1"/>
      <c r="P36" s="1"/>
      <c r="Q36" s="1"/>
      <c r="R36" s="1"/>
    </row>
    <row r="37" spans="1:18" ht="14.4" x14ac:dyDescent="0.3">
      <c r="A37"/>
      <c r="B37"/>
      <c r="C37"/>
      <c r="D37"/>
      <c r="E37" s="27"/>
      <c r="L37" s="18"/>
      <c r="M37" s="1"/>
      <c r="N37" s="1"/>
      <c r="O37" s="1"/>
      <c r="P37" s="1"/>
      <c r="Q37" s="1"/>
      <c r="R37" s="1"/>
    </row>
    <row r="38" spans="1:18" ht="14.4" x14ac:dyDescent="0.3">
      <c r="A38"/>
      <c r="B38"/>
      <c r="C38"/>
      <c r="D38"/>
      <c r="E38" s="27"/>
      <c r="L38" s="18"/>
      <c r="M38" s="1"/>
      <c r="N38" s="1"/>
      <c r="O38" s="1"/>
      <c r="P38" s="1"/>
      <c r="Q38" s="1"/>
      <c r="R38" s="1"/>
    </row>
    <row r="39" spans="1:18" ht="14.4" x14ac:dyDescent="0.3">
      <c r="A39"/>
      <c r="B39"/>
      <c r="C39"/>
      <c r="D39"/>
      <c r="E39" s="27"/>
      <c r="L39" s="18"/>
      <c r="M39" s="1"/>
      <c r="N39" s="1"/>
      <c r="O39" s="1"/>
      <c r="P39" s="1"/>
      <c r="Q39" s="1"/>
      <c r="R39" s="1"/>
    </row>
    <row r="40" spans="1:18" ht="14.4" x14ac:dyDescent="0.3">
      <c r="A40"/>
      <c r="B40"/>
      <c r="C40"/>
      <c r="D40"/>
      <c r="E40" s="27"/>
      <c r="L40" s="18"/>
      <c r="M40" s="1"/>
      <c r="N40" s="1"/>
      <c r="O40" s="1"/>
      <c r="P40" s="1"/>
      <c r="Q40" s="1"/>
      <c r="R40" s="1"/>
    </row>
    <row r="41" spans="1:18" ht="14.4" x14ac:dyDescent="0.3">
      <c r="A41"/>
      <c r="B41"/>
      <c r="C41"/>
      <c r="D41"/>
      <c r="E41" s="27"/>
      <c r="L41" s="18"/>
      <c r="M41" s="1"/>
      <c r="N41" s="1"/>
      <c r="O41" s="1"/>
      <c r="P41" s="1"/>
      <c r="Q41" s="1"/>
      <c r="R41" s="1"/>
    </row>
    <row r="42" spans="1:18" ht="14.4" x14ac:dyDescent="0.3">
      <c r="A42"/>
      <c r="B42"/>
      <c r="C42"/>
      <c r="D42"/>
      <c r="E42" s="27"/>
      <c r="L42" s="18"/>
      <c r="M42" s="1"/>
      <c r="N42" s="1"/>
      <c r="O42" s="1"/>
      <c r="P42" s="1"/>
      <c r="Q42" s="1"/>
      <c r="R42" s="1"/>
    </row>
    <row r="43" spans="1:18" ht="14.4" x14ac:dyDescent="0.3">
      <c r="A43"/>
      <c r="B43"/>
      <c r="C43"/>
      <c r="D43"/>
      <c r="E43" s="27"/>
      <c r="L43" s="18"/>
      <c r="M43" s="1"/>
      <c r="N43" s="1"/>
      <c r="O43" s="1"/>
      <c r="P43" s="1"/>
      <c r="Q43" s="1"/>
      <c r="R43" s="1"/>
    </row>
    <row r="44" spans="1:18" ht="14.4" x14ac:dyDescent="0.3">
      <c r="A44"/>
      <c r="B44"/>
      <c r="C44"/>
      <c r="D44"/>
      <c r="E44" s="27"/>
      <c r="L44" s="18"/>
      <c r="M44" s="1"/>
      <c r="N44" s="1"/>
      <c r="O44" s="1"/>
      <c r="P44" s="1"/>
      <c r="Q44" s="1"/>
      <c r="R44" s="1"/>
    </row>
    <row r="45" spans="1:18" ht="14.4" x14ac:dyDescent="0.3">
      <c r="A45"/>
      <c r="B45"/>
      <c r="C45"/>
      <c r="D45"/>
      <c r="L45" s="1"/>
      <c r="M45" s="1"/>
      <c r="N45" s="1"/>
      <c r="O45" s="1"/>
      <c r="P45" s="1"/>
      <c r="Q45" s="1"/>
      <c r="R45" s="1"/>
    </row>
    <row r="46" spans="1:18" ht="14.4" x14ac:dyDescent="0.3">
      <c r="A46"/>
      <c r="B46"/>
      <c r="C46"/>
      <c r="D46"/>
      <c r="L46" s="1"/>
      <c r="M46" s="1"/>
      <c r="N46" s="1"/>
      <c r="O46" s="1"/>
      <c r="P46" s="1"/>
      <c r="Q46" s="1"/>
      <c r="R46" s="1"/>
    </row>
    <row r="47" spans="1:18" ht="13.2" x14ac:dyDescent="0.25">
      <c r="A47"/>
      <c r="B47"/>
      <c r="C47"/>
      <c r="D47"/>
    </row>
    <row r="48" spans="1:18" ht="13.2" x14ac:dyDescent="0.25">
      <c r="A48"/>
      <c r="B48"/>
      <c r="C48"/>
      <c r="D48"/>
    </row>
    <row r="49" spans="1:4" ht="13.2" x14ac:dyDescent="0.25">
      <c r="A49"/>
      <c r="B49"/>
      <c r="C49"/>
      <c r="D49"/>
    </row>
    <row r="50" spans="1:4" ht="13.2" x14ac:dyDescent="0.25">
      <c r="A50"/>
      <c r="B50"/>
      <c r="C50"/>
      <c r="D50"/>
    </row>
  </sheetData>
  <mergeCells count="27">
    <mergeCell ref="C25:D25"/>
    <mergeCell ref="A20:D20"/>
    <mergeCell ref="Q2:Q3"/>
    <mergeCell ref="C21:D21"/>
    <mergeCell ref="F16:H16"/>
    <mergeCell ref="A1:H1"/>
    <mergeCell ref="A2:H2"/>
    <mergeCell ref="C10:D10"/>
    <mergeCell ref="C11:D11"/>
    <mergeCell ref="A16:D16"/>
    <mergeCell ref="C13:D13"/>
    <mergeCell ref="C14:D14"/>
    <mergeCell ref="H34:I34"/>
    <mergeCell ref="H35:I35"/>
    <mergeCell ref="B3:H3"/>
    <mergeCell ref="B4:H4"/>
    <mergeCell ref="B5:H5"/>
    <mergeCell ref="B6:H6"/>
    <mergeCell ref="B7:H7"/>
    <mergeCell ref="C17:D17"/>
    <mergeCell ref="C9:D9"/>
    <mergeCell ref="C8:D8"/>
    <mergeCell ref="C19:D19"/>
    <mergeCell ref="B23:D23"/>
    <mergeCell ref="C26:D26"/>
    <mergeCell ref="C27:D27"/>
    <mergeCell ref="C28:D2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'fijn terradec'!$A$1:$A$3</xm:f>
          </x14:formula1>
          <xm:sqref>B6</xm:sqref>
        </x14:dataValidation>
        <x14:dataValidation type="list" allowBlank="1" showInputMessage="1" showErrorMessage="1">
          <x14:formula1>
            <xm:f>'kleuren terradec'!$A$1:$A$13</xm:f>
          </x14:formula1>
          <xm:sqref>B4</xm:sqref>
        </x14:dataValidation>
        <x14:dataValidation type="list" allowBlank="1" showInputMessage="1" showErrorMessage="1">
          <x14:formula1>
            <xm:f>'systeem terradec'!$A$1:$A$3</xm:f>
          </x14:formula1>
          <xm:sqref>B3</xm:sqref>
        </x14:dataValidation>
        <x14:dataValidation type="list" allowBlank="1" showInputMessage="1" showErrorMessage="1">
          <x14:formula1>
            <xm:f>'hoogtes terradec'!$A$1:$A$6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G181"/>
  <sheetViews>
    <sheetView workbookViewId="0">
      <selection activeCell="J20" sqref="J20"/>
    </sheetView>
  </sheetViews>
  <sheetFormatPr defaultColWidth="9.109375" defaultRowHeight="14.4" x14ac:dyDescent="0.3"/>
  <cols>
    <col min="1" max="1" width="31.5546875" style="1" customWidth="1"/>
    <col min="2" max="2" width="17.44140625" style="1" customWidth="1"/>
    <col min="3" max="3" width="18.44140625" style="1" customWidth="1"/>
    <col min="4" max="4" width="29.109375" style="1" customWidth="1"/>
    <col min="5" max="5" width="22.6640625" style="1" customWidth="1"/>
    <col min="6" max="6" width="22.88671875" style="1" customWidth="1"/>
    <col min="7" max="7" width="37.44140625" style="1" customWidth="1"/>
    <col min="8" max="8" width="9.109375" style="1" customWidth="1"/>
    <col min="9" max="16384" width="9.109375" style="1"/>
  </cols>
  <sheetData>
    <row r="1" spans="1:7" ht="15" thickBot="1" x14ac:dyDescent="0.35">
      <c r="A1" s="132" t="s">
        <v>67</v>
      </c>
      <c r="B1" s="132"/>
      <c r="C1" s="132"/>
      <c r="D1" s="132"/>
      <c r="E1" s="132"/>
      <c r="F1" s="85"/>
      <c r="G1" s="85"/>
    </row>
    <row r="2" spans="1:7" ht="16.5" customHeight="1" thickTop="1" thickBot="1" x14ac:dyDescent="0.35">
      <c r="A2" s="60" t="s">
        <v>3</v>
      </c>
      <c r="B2" s="60" t="s">
        <v>4</v>
      </c>
      <c r="C2" s="60" t="s">
        <v>5</v>
      </c>
      <c r="D2" s="60" t="s">
        <v>284</v>
      </c>
      <c r="E2" s="60" t="s">
        <v>285</v>
      </c>
      <c r="F2" s="66" t="s">
        <v>56</v>
      </c>
      <c r="G2" s="60" t="s">
        <v>57</v>
      </c>
    </row>
    <row r="3" spans="1:7" ht="16.5" customHeight="1" thickTop="1" thickBot="1" x14ac:dyDescent="0.35">
      <c r="A3" s="60" t="s">
        <v>83</v>
      </c>
      <c r="B3" s="87">
        <v>16.41</v>
      </c>
      <c r="C3" s="87">
        <v>0</v>
      </c>
      <c r="D3" s="60" t="s">
        <v>44</v>
      </c>
      <c r="E3" s="88" t="s">
        <v>48</v>
      </c>
      <c r="F3" s="66" t="s">
        <v>293</v>
      </c>
      <c r="G3" s="60" t="s">
        <v>61</v>
      </c>
    </row>
    <row r="4" spans="1:7" ht="16.5" customHeight="1" thickTop="1" thickBot="1" x14ac:dyDescent="0.35">
      <c r="A4" s="60" t="s">
        <v>84</v>
      </c>
      <c r="B4" s="66">
        <v>14.42</v>
      </c>
      <c r="C4" s="66">
        <v>2.06</v>
      </c>
      <c r="D4" s="60" t="s">
        <v>44</v>
      </c>
      <c r="E4" s="88" t="s">
        <v>25</v>
      </c>
      <c r="F4" s="66" t="s">
        <v>293</v>
      </c>
      <c r="G4" s="60" t="s">
        <v>61</v>
      </c>
    </row>
    <row r="5" spans="1:7" ht="18" customHeight="1" thickTop="1" thickBot="1" x14ac:dyDescent="0.35">
      <c r="A5" s="60" t="s">
        <v>85</v>
      </c>
      <c r="B5" s="87">
        <v>16.41</v>
      </c>
      <c r="C5" s="87">
        <v>0</v>
      </c>
      <c r="D5" s="60" t="s">
        <v>44</v>
      </c>
      <c r="E5" s="88" t="s">
        <v>48</v>
      </c>
      <c r="F5" s="66" t="s">
        <v>293</v>
      </c>
      <c r="G5" s="60" t="s">
        <v>61</v>
      </c>
    </row>
    <row r="6" spans="1:7" ht="19.5" customHeight="1" thickTop="1" thickBot="1" x14ac:dyDescent="0.35">
      <c r="A6" s="60" t="s">
        <v>30</v>
      </c>
      <c r="B6" s="66">
        <v>14.42</v>
      </c>
      <c r="C6" s="66">
        <v>2.06</v>
      </c>
      <c r="D6" s="60" t="s">
        <v>44</v>
      </c>
      <c r="E6" s="88" t="s">
        <v>25</v>
      </c>
      <c r="F6" s="66" t="s">
        <v>293</v>
      </c>
      <c r="G6" s="60" t="s">
        <v>61</v>
      </c>
    </row>
    <row r="7" spans="1:7" ht="18" customHeight="1" thickTop="1" thickBot="1" x14ac:dyDescent="0.35">
      <c r="A7" s="60" t="s">
        <v>86</v>
      </c>
      <c r="B7" s="87">
        <v>16.41</v>
      </c>
      <c r="C7" s="66">
        <v>0</v>
      </c>
      <c r="D7" s="60" t="s">
        <v>44</v>
      </c>
      <c r="E7" s="88" t="s">
        <v>48</v>
      </c>
      <c r="F7" s="66" t="s">
        <v>293</v>
      </c>
      <c r="G7" s="60" t="s">
        <v>61</v>
      </c>
    </row>
    <row r="8" spans="1:7" ht="15.6" thickTop="1" thickBot="1" x14ac:dyDescent="0.35">
      <c r="A8" s="60" t="s">
        <v>87</v>
      </c>
      <c r="B8" s="66">
        <v>14.42</v>
      </c>
      <c r="C8" s="66">
        <v>2.06</v>
      </c>
      <c r="D8" s="60" t="s">
        <v>44</v>
      </c>
      <c r="E8" s="88" t="s">
        <v>25</v>
      </c>
      <c r="F8" s="66" t="s">
        <v>293</v>
      </c>
      <c r="G8" s="60" t="s">
        <v>61</v>
      </c>
    </row>
    <row r="9" spans="1:7" ht="15.6" thickTop="1" thickBot="1" x14ac:dyDescent="0.35">
      <c r="A9" s="60" t="s">
        <v>211</v>
      </c>
      <c r="B9" s="87">
        <v>16.41</v>
      </c>
      <c r="C9" s="66">
        <v>0</v>
      </c>
      <c r="D9" s="60" t="s">
        <v>44</v>
      </c>
      <c r="E9" s="88" t="s">
        <v>48</v>
      </c>
      <c r="F9" s="66" t="s">
        <v>293</v>
      </c>
      <c r="G9" s="60" t="s">
        <v>61</v>
      </c>
    </row>
    <row r="10" spans="1:7" ht="15.6" thickTop="1" thickBot="1" x14ac:dyDescent="0.35">
      <c r="A10" s="60" t="s">
        <v>212</v>
      </c>
      <c r="B10" s="66">
        <v>14.42</v>
      </c>
      <c r="C10" s="66">
        <v>2.06</v>
      </c>
      <c r="D10" s="60" t="s">
        <v>44</v>
      </c>
      <c r="E10" s="88" t="s">
        <v>25</v>
      </c>
      <c r="F10" s="66" t="s">
        <v>293</v>
      </c>
      <c r="G10" s="60" t="s">
        <v>61</v>
      </c>
    </row>
    <row r="11" spans="1:7" ht="15.6" thickTop="1" thickBot="1" x14ac:dyDescent="0.35">
      <c r="A11" s="86" t="s">
        <v>88</v>
      </c>
      <c r="B11" s="87">
        <v>16.41</v>
      </c>
      <c r="C11" s="87">
        <v>0</v>
      </c>
      <c r="D11" s="60" t="s">
        <v>44</v>
      </c>
      <c r="E11" s="88" t="s">
        <v>48</v>
      </c>
      <c r="F11" s="66" t="s">
        <v>295</v>
      </c>
      <c r="G11" s="60" t="s">
        <v>24</v>
      </c>
    </row>
    <row r="12" spans="1:7" ht="15.6" thickTop="1" thickBot="1" x14ac:dyDescent="0.35">
      <c r="A12" s="86" t="s">
        <v>89</v>
      </c>
      <c r="B12" s="66">
        <v>14.42</v>
      </c>
      <c r="C12" s="66">
        <v>2.06</v>
      </c>
      <c r="D12" s="60" t="s">
        <v>44</v>
      </c>
      <c r="E12" s="88" t="s">
        <v>25</v>
      </c>
      <c r="F12" s="66" t="s">
        <v>295</v>
      </c>
      <c r="G12" s="60" t="s">
        <v>24</v>
      </c>
    </row>
    <row r="13" spans="1:7" ht="15.6" thickTop="1" thickBot="1" x14ac:dyDescent="0.35">
      <c r="A13" s="86" t="s">
        <v>90</v>
      </c>
      <c r="B13" s="87">
        <v>16.41</v>
      </c>
      <c r="C13" s="87">
        <v>0</v>
      </c>
      <c r="D13" s="60" t="s">
        <v>44</v>
      </c>
      <c r="E13" s="88" t="s">
        <v>48</v>
      </c>
      <c r="F13" s="66" t="s">
        <v>295</v>
      </c>
      <c r="G13" s="60" t="s">
        <v>24</v>
      </c>
    </row>
    <row r="14" spans="1:7" ht="15.6" thickTop="1" thickBot="1" x14ac:dyDescent="0.35">
      <c r="A14" s="86" t="s">
        <v>91</v>
      </c>
      <c r="B14" s="66">
        <v>14.42</v>
      </c>
      <c r="C14" s="66">
        <v>2.06</v>
      </c>
      <c r="D14" s="60" t="s">
        <v>44</v>
      </c>
      <c r="E14" s="88" t="s">
        <v>25</v>
      </c>
      <c r="F14" s="66" t="s">
        <v>295</v>
      </c>
      <c r="G14" s="60" t="s">
        <v>24</v>
      </c>
    </row>
    <row r="15" spans="1:7" ht="15.6" thickTop="1" thickBot="1" x14ac:dyDescent="0.35">
      <c r="A15" s="60" t="s">
        <v>92</v>
      </c>
      <c r="B15" s="87">
        <v>16.41</v>
      </c>
      <c r="C15" s="66">
        <v>0</v>
      </c>
      <c r="D15" s="60" t="s">
        <v>44</v>
      </c>
      <c r="E15" s="88" t="s">
        <v>48</v>
      </c>
      <c r="F15" s="66" t="s">
        <v>295</v>
      </c>
      <c r="G15" s="60" t="s">
        <v>24</v>
      </c>
    </row>
    <row r="16" spans="1:7" ht="15.6" thickTop="1" thickBot="1" x14ac:dyDescent="0.35">
      <c r="A16" s="60" t="s">
        <v>93</v>
      </c>
      <c r="B16" s="66">
        <v>14.42</v>
      </c>
      <c r="C16" s="66">
        <v>2.06</v>
      </c>
      <c r="D16" s="60" t="s">
        <v>44</v>
      </c>
      <c r="E16" s="88" t="s">
        <v>25</v>
      </c>
      <c r="F16" s="66" t="s">
        <v>295</v>
      </c>
      <c r="G16" s="60" t="s">
        <v>24</v>
      </c>
    </row>
    <row r="17" spans="1:7" ht="15.6" thickTop="1" thickBot="1" x14ac:dyDescent="0.35">
      <c r="A17" s="60" t="s">
        <v>210</v>
      </c>
      <c r="B17" s="87">
        <v>16.41</v>
      </c>
      <c r="C17" s="66">
        <v>0</v>
      </c>
      <c r="D17" s="60" t="s">
        <v>44</v>
      </c>
      <c r="E17" s="88" t="s">
        <v>48</v>
      </c>
      <c r="F17" s="66" t="s">
        <v>295</v>
      </c>
      <c r="G17" s="60" t="s">
        <v>24</v>
      </c>
    </row>
    <row r="18" spans="1:7" ht="15.6" thickTop="1" thickBot="1" x14ac:dyDescent="0.35">
      <c r="A18" s="60" t="s">
        <v>213</v>
      </c>
      <c r="B18" s="66">
        <v>14.42</v>
      </c>
      <c r="C18" s="66">
        <v>2.06</v>
      </c>
      <c r="D18" s="60" t="s">
        <v>44</v>
      </c>
      <c r="E18" s="88" t="s">
        <v>25</v>
      </c>
      <c r="F18" s="66" t="s">
        <v>295</v>
      </c>
      <c r="G18" s="60" t="s">
        <v>24</v>
      </c>
    </row>
    <row r="19" spans="1:7" ht="15.6" thickTop="1" thickBot="1" x14ac:dyDescent="0.35">
      <c r="A19" s="60" t="s">
        <v>215</v>
      </c>
      <c r="B19" s="87">
        <v>16.41</v>
      </c>
      <c r="C19" s="66">
        <v>0</v>
      </c>
      <c r="D19" s="60" t="s">
        <v>44</v>
      </c>
      <c r="E19" s="88" t="s">
        <v>48</v>
      </c>
      <c r="F19" s="66" t="s">
        <v>295</v>
      </c>
      <c r="G19" s="60" t="s">
        <v>24</v>
      </c>
    </row>
    <row r="20" spans="1:7" ht="15.6" thickTop="1" thickBot="1" x14ac:dyDescent="0.35">
      <c r="A20" s="60" t="s">
        <v>216</v>
      </c>
      <c r="B20" s="66">
        <v>14.42</v>
      </c>
      <c r="C20" s="66">
        <v>2.06</v>
      </c>
      <c r="D20" s="60" t="s">
        <v>44</v>
      </c>
      <c r="E20" s="88" t="s">
        <v>25</v>
      </c>
      <c r="F20" s="66" t="s">
        <v>295</v>
      </c>
      <c r="G20" s="60" t="s">
        <v>24</v>
      </c>
    </row>
    <row r="21" spans="1:7" ht="15.6" thickTop="1" thickBot="1" x14ac:dyDescent="0.35">
      <c r="A21" s="60" t="s">
        <v>94</v>
      </c>
      <c r="B21" s="63">
        <v>17.510000000000002</v>
      </c>
      <c r="C21" s="63">
        <v>0</v>
      </c>
      <c r="D21" s="61" t="s">
        <v>64</v>
      </c>
      <c r="E21" s="88" t="s">
        <v>48</v>
      </c>
      <c r="F21" s="66" t="s">
        <v>293</v>
      </c>
      <c r="G21" s="60" t="s">
        <v>61</v>
      </c>
    </row>
    <row r="22" spans="1:7" ht="15.6" thickTop="1" thickBot="1" x14ac:dyDescent="0.35">
      <c r="A22" s="60" t="s">
        <v>95</v>
      </c>
      <c r="B22" s="63">
        <v>15.83</v>
      </c>
      <c r="C22" s="63">
        <v>2.2599999999999998</v>
      </c>
      <c r="D22" s="61" t="s">
        <v>64</v>
      </c>
      <c r="E22" s="88" t="s">
        <v>25</v>
      </c>
      <c r="F22" s="66" t="s">
        <v>293</v>
      </c>
      <c r="G22" s="60" t="s">
        <v>61</v>
      </c>
    </row>
    <row r="23" spans="1:7" ht="15.6" thickTop="1" thickBot="1" x14ac:dyDescent="0.35">
      <c r="A23" s="60" t="s">
        <v>96</v>
      </c>
      <c r="B23" s="63">
        <v>17.510000000000002</v>
      </c>
      <c r="C23" s="63">
        <v>0</v>
      </c>
      <c r="D23" s="61" t="s">
        <v>64</v>
      </c>
      <c r="E23" s="88" t="s">
        <v>48</v>
      </c>
      <c r="F23" s="66" t="s">
        <v>293</v>
      </c>
      <c r="G23" s="60" t="s">
        <v>61</v>
      </c>
    </row>
    <row r="24" spans="1:7" ht="15.6" thickTop="1" thickBot="1" x14ac:dyDescent="0.35">
      <c r="A24" s="60" t="s">
        <v>97</v>
      </c>
      <c r="B24" s="63">
        <v>15.83</v>
      </c>
      <c r="C24" s="63">
        <v>2.2599999999999998</v>
      </c>
      <c r="D24" s="61" t="s">
        <v>64</v>
      </c>
      <c r="E24" s="88" t="s">
        <v>25</v>
      </c>
      <c r="F24" s="66" t="s">
        <v>293</v>
      </c>
      <c r="G24" s="60" t="s">
        <v>61</v>
      </c>
    </row>
    <row r="25" spans="1:7" ht="15.6" thickTop="1" thickBot="1" x14ac:dyDescent="0.35">
      <c r="A25" s="60" t="s">
        <v>98</v>
      </c>
      <c r="B25" s="63">
        <v>17.510000000000002</v>
      </c>
      <c r="C25" s="63">
        <v>0</v>
      </c>
      <c r="D25" s="61" t="s">
        <v>64</v>
      </c>
      <c r="E25" s="88" t="s">
        <v>48</v>
      </c>
      <c r="F25" s="66" t="s">
        <v>293</v>
      </c>
      <c r="G25" s="60" t="s">
        <v>61</v>
      </c>
    </row>
    <row r="26" spans="1:7" ht="15.6" thickTop="1" thickBot="1" x14ac:dyDescent="0.35">
      <c r="A26" s="60" t="s">
        <v>99</v>
      </c>
      <c r="B26" s="63">
        <v>15.83</v>
      </c>
      <c r="C26" s="63">
        <v>2.2599999999999998</v>
      </c>
      <c r="D26" s="61" t="s">
        <v>64</v>
      </c>
      <c r="E26" s="88" t="s">
        <v>25</v>
      </c>
      <c r="F26" s="66" t="s">
        <v>293</v>
      </c>
      <c r="G26" s="60" t="s">
        <v>61</v>
      </c>
    </row>
    <row r="27" spans="1:7" ht="15.6" thickTop="1" thickBot="1" x14ac:dyDescent="0.35">
      <c r="A27" s="60" t="s">
        <v>217</v>
      </c>
      <c r="B27" s="63">
        <v>17.510000000000002</v>
      </c>
      <c r="C27" s="63">
        <v>0</v>
      </c>
      <c r="D27" s="61" t="s">
        <v>64</v>
      </c>
      <c r="E27" s="88" t="s">
        <v>48</v>
      </c>
      <c r="F27" s="66" t="s">
        <v>293</v>
      </c>
      <c r="G27" s="60" t="s">
        <v>61</v>
      </c>
    </row>
    <row r="28" spans="1:7" ht="15.6" thickTop="1" thickBot="1" x14ac:dyDescent="0.35">
      <c r="A28" s="60" t="s">
        <v>218</v>
      </c>
      <c r="B28" s="63">
        <v>15.83</v>
      </c>
      <c r="C28" s="63">
        <v>2.2599999999999998</v>
      </c>
      <c r="D28" s="61" t="s">
        <v>64</v>
      </c>
      <c r="E28" s="88" t="s">
        <v>25</v>
      </c>
      <c r="F28" s="66" t="s">
        <v>293</v>
      </c>
      <c r="G28" s="60" t="s">
        <v>61</v>
      </c>
    </row>
    <row r="29" spans="1:7" ht="15.6" thickTop="1" thickBot="1" x14ac:dyDescent="0.35">
      <c r="A29" s="60" t="s">
        <v>217</v>
      </c>
      <c r="B29" s="63">
        <v>17.510000000000002</v>
      </c>
      <c r="C29" s="63">
        <v>0</v>
      </c>
      <c r="D29" s="61" t="s">
        <v>64</v>
      </c>
      <c r="E29" s="88" t="s">
        <v>48</v>
      </c>
      <c r="F29" s="66" t="s">
        <v>293</v>
      </c>
      <c r="G29" s="60" t="s">
        <v>61</v>
      </c>
    </row>
    <row r="30" spans="1:7" ht="15.6" thickTop="1" thickBot="1" x14ac:dyDescent="0.35">
      <c r="A30" s="60" t="s">
        <v>218</v>
      </c>
      <c r="B30" s="63">
        <v>15.83</v>
      </c>
      <c r="C30" s="63">
        <v>2.2599999999999998</v>
      </c>
      <c r="D30" s="61" t="s">
        <v>64</v>
      </c>
      <c r="E30" s="88" t="s">
        <v>25</v>
      </c>
      <c r="F30" s="66" t="s">
        <v>293</v>
      </c>
      <c r="G30" s="60" t="s">
        <v>61</v>
      </c>
    </row>
    <row r="31" spans="1:7" ht="15.6" thickTop="1" thickBot="1" x14ac:dyDescent="0.35">
      <c r="A31" s="86" t="s">
        <v>100</v>
      </c>
      <c r="B31" s="63">
        <v>17.510000000000002</v>
      </c>
      <c r="C31" s="63">
        <v>0</v>
      </c>
      <c r="D31" s="61" t="s">
        <v>64</v>
      </c>
      <c r="E31" s="88" t="s">
        <v>48</v>
      </c>
      <c r="F31" s="66" t="s">
        <v>295</v>
      </c>
      <c r="G31" s="60" t="s">
        <v>24</v>
      </c>
    </row>
    <row r="32" spans="1:7" ht="15.6" thickTop="1" thickBot="1" x14ac:dyDescent="0.35">
      <c r="A32" s="86" t="s">
        <v>101</v>
      </c>
      <c r="B32" s="63">
        <v>15.83</v>
      </c>
      <c r="C32" s="63">
        <v>2.2599999999999998</v>
      </c>
      <c r="D32" s="61" t="s">
        <v>64</v>
      </c>
      <c r="E32" s="88" t="s">
        <v>25</v>
      </c>
      <c r="F32" s="66" t="s">
        <v>295</v>
      </c>
      <c r="G32" s="60" t="s">
        <v>24</v>
      </c>
    </row>
    <row r="33" spans="1:7" ht="15.6" thickTop="1" thickBot="1" x14ac:dyDescent="0.35">
      <c r="A33" s="86" t="s">
        <v>102</v>
      </c>
      <c r="B33" s="63">
        <v>17.510000000000002</v>
      </c>
      <c r="C33" s="63">
        <v>0</v>
      </c>
      <c r="D33" s="61" t="s">
        <v>64</v>
      </c>
      <c r="E33" s="88" t="s">
        <v>48</v>
      </c>
      <c r="F33" s="66" t="s">
        <v>295</v>
      </c>
      <c r="G33" s="60" t="s">
        <v>24</v>
      </c>
    </row>
    <row r="34" spans="1:7" ht="15.6" thickTop="1" thickBot="1" x14ac:dyDescent="0.35">
      <c r="A34" s="86" t="s">
        <v>103</v>
      </c>
      <c r="B34" s="63">
        <v>15.83</v>
      </c>
      <c r="C34" s="63">
        <v>2.2599999999999998</v>
      </c>
      <c r="D34" s="61" t="s">
        <v>64</v>
      </c>
      <c r="E34" s="88" t="s">
        <v>25</v>
      </c>
      <c r="F34" s="66" t="s">
        <v>295</v>
      </c>
      <c r="G34" s="60" t="s">
        <v>24</v>
      </c>
    </row>
    <row r="35" spans="1:7" ht="15.6" thickTop="1" thickBot="1" x14ac:dyDescent="0.35">
      <c r="A35" s="60" t="s">
        <v>104</v>
      </c>
      <c r="B35" s="63">
        <v>17.510000000000002</v>
      </c>
      <c r="C35" s="63">
        <v>0</v>
      </c>
      <c r="D35" s="61" t="s">
        <v>64</v>
      </c>
      <c r="E35" s="88" t="s">
        <v>48</v>
      </c>
      <c r="F35" s="66" t="s">
        <v>295</v>
      </c>
      <c r="G35" s="60" t="s">
        <v>24</v>
      </c>
    </row>
    <row r="36" spans="1:7" ht="15.6" thickTop="1" thickBot="1" x14ac:dyDescent="0.35">
      <c r="A36" s="60" t="s">
        <v>105</v>
      </c>
      <c r="B36" s="63">
        <v>15.83</v>
      </c>
      <c r="C36" s="63">
        <v>2.2599999999999998</v>
      </c>
      <c r="D36" s="61" t="s">
        <v>64</v>
      </c>
      <c r="E36" s="88" t="s">
        <v>25</v>
      </c>
      <c r="F36" s="66" t="s">
        <v>295</v>
      </c>
      <c r="G36" s="60" t="s">
        <v>24</v>
      </c>
    </row>
    <row r="37" spans="1:7" ht="15.6" thickTop="1" thickBot="1" x14ac:dyDescent="0.35">
      <c r="A37" s="60" t="s">
        <v>219</v>
      </c>
      <c r="B37" s="63">
        <v>17.510000000000002</v>
      </c>
      <c r="C37" s="63">
        <v>0</v>
      </c>
      <c r="D37" s="61" t="s">
        <v>64</v>
      </c>
      <c r="E37" s="88" t="s">
        <v>48</v>
      </c>
      <c r="F37" s="66" t="s">
        <v>295</v>
      </c>
      <c r="G37" s="60" t="s">
        <v>24</v>
      </c>
    </row>
    <row r="38" spans="1:7" ht="15.6" thickTop="1" thickBot="1" x14ac:dyDescent="0.35">
      <c r="A38" s="60" t="s">
        <v>220</v>
      </c>
      <c r="B38" s="63">
        <v>15.83</v>
      </c>
      <c r="C38" s="63">
        <v>2.2599999999999998</v>
      </c>
      <c r="D38" s="61" t="s">
        <v>64</v>
      </c>
      <c r="E38" s="88" t="s">
        <v>25</v>
      </c>
      <c r="F38" s="66" t="s">
        <v>295</v>
      </c>
      <c r="G38" s="60" t="s">
        <v>24</v>
      </c>
    </row>
    <row r="39" spans="1:7" ht="15.6" thickTop="1" thickBot="1" x14ac:dyDescent="0.35">
      <c r="A39" s="60" t="s">
        <v>221</v>
      </c>
      <c r="B39" s="63">
        <v>17.510000000000002</v>
      </c>
      <c r="C39" s="63">
        <v>0</v>
      </c>
      <c r="D39" s="61" t="s">
        <v>64</v>
      </c>
      <c r="E39" s="88" t="s">
        <v>48</v>
      </c>
      <c r="F39" s="66" t="s">
        <v>295</v>
      </c>
      <c r="G39" s="60" t="s">
        <v>24</v>
      </c>
    </row>
    <row r="40" spans="1:7" ht="15.6" thickTop="1" thickBot="1" x14ac:dyDescent="0.35">
      <c r="A40" s="60" t="s">
        <v>222</v>
      </c>
      <c r="B40" s="63">
        <v>15.83</v>
      </c>
      <c r="C40" s="63">
        <v>2.2599999999999998</v>
      </c>
      <c r="D40" s="61" t="s">
        <v>64</v>
      </c>
      <c r="E40" s="88" t="s">
        <v>25</v>
      </c>
      <c r="F40" s="66" t="s">
        <v>295</v>
      </c>
      <c r="G40" s="60" t="s">
        <v>24</v>
      </c>
    </row>
    <row r="41" spans="1:7" ht="15.6" thickTop="1" thickBot="1" x14ac:dyDescent="0.35">
      <c r="A41" s="60" t="s">
        <v>106</v>
      </c>
      <c r="B41" s="63">
        <v>17.09</v>
      </c>
      <c r="C41" s="63">
        <v>0</v>
      </c>
      <c r="D41" s="61" t="s">
        <v>66</v>
      </c>
      <c r="E41" s="88" t="s">
        <v>48</v>
      </c>
      <c r="F41" s="66" t="s">
        <v>293</v>
      </c>
      <c r="G41" s="60" t="s">
        <v>61</v>
      </c>
    </row>
    <row r="42" spans="1:7" ht="15.6" thickTop="1" thickBot="1" x14ac:dyDescent="0.35">
      <c r="A42" s="60" t="s">
        <v>107</v>
      </c>
      <c r="B42" s="63">
        <v>16.010000000000002</v>
      </c>
      <c r="C42" s="63">
        <v>2.29</v>
      </c>
      <c r="D42" s="61" t="s">
        <v>66</v>
      </c>
      <c r="E42" s="88" t="s">
        <v>25</v>
      </c>
      <c r="F42" s="66" t="s">
        <v>293</v>
      </c>
      <c r="G42" s="60" t="s">
        <v>61</v>
      </c>
    </row>
    <row r="43" spans="1:7" ht="15.6" thickTop="1" thickBot="1" x14ac:dyDescent="0.35">
      <c r="A43" s="60" t="s">
        <v>108</v>
      </c>
      <c r="B43" s="63">
        <v>17.09</v>
      </c>
      <c r="C43" s="63">
        <v>0</v>
      </c>
      <c r="D43" s="61" t="s">
        <v>66</v>
      </c>
      <c r="E43" s="88" t="s">
        <v>48</v>
      </c>
      <c r="F43" s="66" t="s">
        <v>293</v>
      </c>
      <c r="G43" s="60" t="s">
        <v>61</v>
      </c>
    </row>
    <row r="44" spans="1:7" ht="15.6" thickTop="1" thickBot="1" x14ac:dyDescent="0.35">
      <c r="A44" s="60" t="s">
        <v>109</v>
      </c>
      <c r="B44" s="63">
        <v>16.010000000000002</v>
      </c>
      <c r="C44" s="63">
        <v>2.29</v>
      </c>
      <c r="D44" s="61" t="s">
        <v>66</v>
      </c>
      <c r="E44" s="88" t="s">
        <v>25</v>
      </c>
      <c r="F44" s="66" t="s">
        <v>293</v>
      </c>
      <c r="G44" s="60" t="s">
        <v>61</v>
      </c>
    </row>
    <row r="45" spans="1:7" ht="15.6" thickTop="1" thickBot="1" x14ac:dyDescent="0.35">
      <c r="A45" s="60" t="s">
        <v>110</v>
      </c>
      <c r="B45" s="63">
        <v>17.09</v>
      </c>
      <c r="C45" s="63">
        <v>0</v>
      </c>
      <c r="D45" s="61" t="s">
        <v>66</v>
      </c>
      <c r="E45" s="88" t="s">
        <v>48</v>
      </c>
      <c r="F45" s="66" t="s">
        <v>293</v>
      </c>
      <c r="G45" s="60" t="s">
        <v>61</v>
      </c>
    </row>
    <row r="46" spans="1:7" ht="15.6" thickTop="1" thickBot="1" x14ac:dyDescent="0.35">
      <c r="A46" s="60" t="s">
        <v>111</v>
      </c>
      <c r="B46" s="63">
        <v>16.010000000000002</v>
      </c>
      <c r="C46" s="63">
        <v>2.29</v>
      </c>
      <c r="D46" s="61" t="s">
        <v>66</v>
      </c>
      <c r="E46" s="88" t="s">
        <v>25</v>
      </c>
      <c r="F46" s="66" t="s">
        <v>293</v>
      </c>
      <c r="G46" s="60" t="s">
        <v>61</v>
      </c>
    </row>
    <row r="47" spans="1:7" ht="15.6" thickTop="1" thickBot="1" x14ac:dyDescent="0.35">
      <c r="A47" s="60" t="s">
        <v>223</v>
      </c>
      <c r="B47" s="63">
        <v>17.09</v>
      </c>
      <c r="C47" s="63">
        <v>0</v>
      </c>
      <c r="D47" s="61" t="s">
        <v>66</v>
      </c>
      <c r="E47" s="88" t="s">
        <v>48</v>
      </c>
      <c r="F47" s="66" t="s">
        <v>293</v>
      </c>
      <c r="G47" s="60" t="s">
        <v>61</v>
      </c>
    </row>
    <row r="48" spans="1:7" ht="15.6" thickTop="1" thickBot="1" x14ac:dyDescent="0.35">
      <c r="A48" s="60" t="s">
        <v>224</v>
      </c>
      <c r="B48" s="63">
        <v>16.010000000000002</v>
      </c>
      <c r="C48" s="63">
        <v>2.29</v>
      </c>
      <c r="D48" s="61" t="s">
        <v>66</v>
      </c>
      <c r="E48" s="88" t="s">
        <v>25</v>
      </c>
      <c r="F48" s="66" t="s">
        <v>293</v>
      </c>
      <c r="G48" s="60" t="s">
        <v>61</v>
      </c>
    </row>
    <row r="49" spans="1:7" ht="15.6" thickTop="1" thickBot="1" x14ac:dyDescent="0.35">
      <c r="A49" s="60" t="s">
        <v>225</v>
      </c>
      <c r="B49" s="63">
        <v>17.09</v>
      </c>
      <c r="C49" s="63">
        <v>0</v>
      </c>
      <c r="D49" s="61" t="s">
        <v>66</v>
      </c>
      <c r="E49" s="88" t="s">
        <v>48</v>
      </c>
      <c r="F49" s="66" t="s">
        <v>293</v>
      </c>
      <c r="G49" s="60" t="s">
        <v>61</v>
      </c>
    </row>
    <row r="50" spans="1:7" ht="15.6" thickTop="1" thickBot="1" x14ac:dyDescent="0.35">
      <c r="A50" s="60" t="s">
        <v>226</v>
      </c>
      <c r="B50" s="63">
        <v>16.010000000000002</v>
      </c>
      <c r="C50" s="63">
        <v>2.29</v>
      </c>
      <c r="D50" s="61" t="s">
        <v>66</v>
      </c>
      <c r="E50" s="88" t="s">
        <v>25</v>
      </c>
      <c r="F50" s="66" t="s">
        <v>293</v>
      </c>
      <c r="G50" s="60" t="s">
        <v>61</v>
      </c>
    </row>
    <row r="51" spans="1:7" ht="15.6" thickTop="1" thickBot="1" x14ac:dyDescent="0.35">
      <c r="A51" s="86" t="s">
        <v>112</v>
      </c>
      <c r="B51" s="63">
        <v>17.09</v>
      </c>
      <c r="C51" s="63">
        <v>0</v>
      </c>
      <c r="D51" s="61" t="s">
        <v>66</v>
      </c>
      <c r="E51" s="88" t="s">
        <v>48</v>
      </c>
      <c r="F51" s="66" t="s">
        <v>295</v>
      </c>
      <c r="G51" s="60" t="s">
        <v>24</v>
      </c>
    </row>
    <row r="52" spans="1:7" ht="15.6" thickTop="1" thickBot="1" x14ac:dyDescent="0.35">
      <c r="A52" s="86" t="s">
        <v>113</v>
      </c>
      <c r="B52" s="63">
        <v>16.010000000000002</v>
      </c>
      <c r="C52" s="63">
        <v>2.29</v>
      </c>
      <c r="D52" s="61" t="s">
        <v>66</v>
      </c>
      <c r="E52" s="88" t="s">
        <v>25</v>
      </c>
      <c r="F52" s="66" t="s">
        <v>295</v>
      </c>
      <c r="G52" s="60" t="s">
        <v>24</v>
      </c>
    </row>
    <row r="53" spans="1:7" ht="15.6" thickTop="1" thickBot="1" x14ac:dyDescent="0.35">
      <c r="A53" s="86" t="s">
        <v>114</v>
      </c>
      <c r="B53" s="63">
        <v>17.09</v>
      </c>
      <c r="C53" s="63">
        <v>0</v>
      </c>
      <c r="D53" s="61" t="s">
        <v>66</v>
      </c>
      <c r="E53" s="88" t="s">
        <v>48</v>
      </c>
      <c r="F53" s="66" t="s">
        <v>295</v>
      </c>
      <c r="G53" s="60" t="s">
        <v>24</v>
      </c>
    </row>
    <row r="54" spans="1:7" ht="15.6" thickTop="1" thickBot="1" x14ac:dyDescent="0.35">
      <c r="A54" s="86" t="s">
        <v>115</v>
      </c>
      <c r="B54" s="63">
        <v>16.010000000000002</v>
      </c>
      <c r="C54" s="63">
        <v>2.29</v>
      </c>
      <c r="D54" s="61" t="s">
        <v>66</v>
      </c>
      <c r="E54" s="88" t="s">
        <v>25</v>
      </c>
      <c r="F54" s="66" t="s">
        <v>295</v>
      </c>
      <c r="G54" s="60" t="s">
        <v>24</v>
      </c>
    </row>
    <row r="55" spans="1:7" ht="15.6" thickTop="1" thickBot="1" x14ac:dyDescent="0.35">
      <c r="A55" s="60" t="s">
        <v>116</v>
      </c>
      <c r="B55" s="63">
        <v>17.09</v>
      </c>
      <c r="C55" s="63">
        <v>0</v>
      </c>
      <c r="D55" s="61" t="s">
        <v>66</v>
      </c>
      <c r="E55" s="88" t="s">
        <v>48</v>
      </c>
      <c r="F55" s="66" t="s">
        <v>295</v>
      </c>
      <c r="G55" s="60" t="s">
        <v>24</v>
      </c>
    </row>
    <row r="56" spans="1:7" ht="15.6" thickTop="1" thickBot="1" x14ac:dyDescent="0.35">
      <c r="A56" s="60" t="s">
        <v>117</v>
      </c>
      <c r="B56" s="63">
        <v>16.010000000000002</v>
      </c>
      <c r="C56" s="63">
        <v>2.29</v>
      </c>
      <c r="D56" s="61" t="s">
        <v>66</v>
      </c>
      <c r="E56" s="88" t="s">
        <v>25</v>
      </c>
      <c r="F56" s="66" t="s">
        <v>295</v>
      </c>
      <c r="G56" s="60" t="s">
        <v>24</v>
      </c>
    </row>
    <row r="57" spans="1:7" ht="15.6" thickTop="1" thickBot="1" x14ac:dyDescent="0.35">
      <c r="A57" s="60" t="s">
        <v>227</v>
      </c>
      <c r="B57" s="63">
        <v>17.09</v>
      </c>
      <c r="C57" s="63">
        <v>0</v>
      </c>
      <c r="D57" s="61" t="s">
        <v>66</v>
      </c>
      <c r="E57" s="88" t="s">
        <v>48</v>
      </c>
      <c r="F57" s="66" t="s">
        <v>295</v>
      </c>
      <c r="G57" s="60" t="s">
        <v>24</v>
      </c>
    </row>
    <row r="58" spans="1:7" ht="15.6" thickTop="1" thickBot="1" x14ac:dyDescent="0.35">
      <c r="A58" s="60" t="s">
        <v>228</v>
      </c>
      <c r="B58" s="63">
        <v>16.010000000000002</v>
      </c>
      <c r="C58" s="63">
        <v>2.29</v>
      </c>
      <c r="D58" s="61" t="s">
        <v>66</v>
      </c>
      <c r="E58" s="88" t="s">
        <v>25</v>
      </c>
      <c r="F58" s="66" t="s">
        <v>295</v>
      </c>
      <c r="G58" s="60" t="s">
        <v>24</v>
      </c>
    </row>
    <row r="59" spans="1:7" ht="15.6" thickTop="1" thickBot="1" x14ac:dyDescent="0.35">
      <c r="A59" s="60" t="s">
        <v>229</v>
      </c>
      <c r="B59" s="63">
        <v>17.09</v>
      </c>
      <c r="C59" s="63">
        <v>0</v>
      </c>
      <c r="D59" s="61" t="s">
        <v>66</v>
      </c>
      <c r="E59" s="88" t="s">
        <v>48</v>
      </c>
      <c r="F59" s="66" t="s">
        <v>295</v>
      </c>
      <c r="G59" s="60" t="s">
        <v>24</v>
      </c>
    </row>
    <row r="60" spans="1:7" ht="15.6" thickTop="1" thickBot="1" x14ac:dyDescent="0.35">
      <c r="A60" s="60" t="s">
        <v>230</v>
      </c>
      <c r="B60" s="63">
        <v>16.010000000000002</v>
      </c>
      <c r="C60" s="63">
        <v>2.29</v>
      </c>
      <c r="D60" s="61" t="s">
        <v>66</v>
      </c>
      <c r="E60" s="88" t="s">
        <v>25</v>
      </c>
      <c r="F60" s="66" t="s">
        <v>295</v>
      </c>
      <c r="G60" s="60" t="s">
        <v>24</v>
      </c>
    </row>
    <row r="61" spans="1:7" ht="15.6" thickTop="1" thickBot="1" x14ac:dyDescent="0.35">
      <c r="A61" s="60" t="s">
        <v>118</v>
      </c>
      <c r="B61" s="63">
        <v>17.12</v>
      </c>
      <c r="C61" s="63">
        <v>0</v>
      </c>
      <c r="D61" s="61" t="s">
        <v>68</v>
      </c>
      <c r="E61" s="88" t="s">
        <v>48</v>
      </c>
      <c r="F61" s="66" t="s">
        <v>293</v>
      </c>
      <c r="G61" s="60" t="s">
        <v>61</v>
      </c>
    </row>
    <row r="62" spans="1:7" ht="15.6" thickTop="1" thickBot="1" x14ac:dyDescent="0.35">
      <c r="A62" s="60" t="s">
        <v>119</v>
      </c>
      <c r="B62" s="63">
        <v>16.170000000000002</v>
      </c>
      <c r="C62" s="63">
        <v>2.31</v>
      </c>
      <c r="D62" s="61" t="s">
        <v>68</v>
      </c>
      <c r="E62" s="88" t="s">
        <v>25</v>
      </c>
      <c r="F62" s="66" t="s">
        <v>293</v>
      </c>
      <c r="G62" s="60" t="s">
        <v>61</v>
      </c>
    </row>
    <row r="63" spans="1:7" ht="15.6" thickTop="1" thickBot="1" x14ac:dyDescent="0.35">
      <c r="A63" s="60" t="s">
        <v>120</v>
      </c>
      <c r="B63" s="63">
        <v>17.12</v>
      </c>
      <c r="C63" s="63">
        <v>0</v>
      </c>
      <c r="D63" s="61" t="s">
        <v>68</v>
      </c>
      <c r="E63" s="88" t="s">
        <v>48</v>
      </c>
      <c r="F63" s="66" t="s">
        <v>293</v>
      </c>
      <c r="G63" s="60" t="s">
        <v>61</v>
      </c>
    </row>
    <row r="64" spans="1:7" ht="15.6" thickTop="1" thickBot="1" x14ac:dyDescent="0.35">
      <c r="A64" s="60" t="s">
        <v>121</v>
      </c>
      <c r="B64" s="63">
        <v>16.170000000000002</v>
      </c>
      <c r="C64" s="63">
        <v>2.31</v>
      </c>
      <c r="D64" s="61" t="s">
        <v>68</v>
      </c>
      <c r="E64" s="88" t="s">
        <v>25</v>
      </c>
      <c r="F64" s="66" t="s">
        <v>293</v>
      </c>
      <c r="G64" s="60" t="s">
        <v>61</v>
      </c>
    </row>
    <row r="65" spans="1:7" ht="15.6" thickTop="1" thickBot="1" x14ac:dyDescent="0.35">
      <c r="A65" s="60" t="s">
        <v>122</v>
      </c>
      <c r="B65" s="63">
        <v>17.12</v>
      </c>
      <c r="C65" s="63">
        <v>0</v>
      </c>
      <c r="D65" s="61" t="s">
        <v>68</v>
      </c>
      <c r="E65" s="88" t="s">
        <v>48</v>
      </c>
      <c r="F65" s="66" t="s">
        <v>293</v>
      </c>
      <c r="G65" s="60" t="s">
        <v>61</v>
      </c>
    </row>
    <row r="66" spans="1:7" ht="15.6" thickTop="1" thickBot="1" x14ac:dyDescent="0.35">
      <c r="A66" s="60" t="s">
        <v>123</v>
      </c>
      <c r="B66" s="63">
        <v>16.170000000000002</v>
      </c>
      <c r="C66" s="63">
        <v>2.31</v>
      </c>
      <c r="D66" s="61" t="s">
        <v>68</v>
      </c>
      <c r="E66" s="88" t="s">
        <v>25</v>
      </c>
      <c r="F66" s="66" t="s">
        <v>293</v>
      </c>
      <c r="G66" s="60" t="s">
        <v>61</v>
      </c>
    </row>
    <row r="67" spans="1:7" ht="15.6" thickTop="1" thickBot="1" x14ac:dyDescent="0.35">
      <c r="A67" s="60" t="s">
        <v>231</v>
      </c>
      <c r="B67" s="63">
        <v>17.12</v>
      </c>
      <c r="C67" s="63">
        <v>0</v>
      </c>
      <c r="D67" s="61" t="s">
        <v>68</v>
      </c>
      <c r="E67" s="88" t="s">
        <v>48</v>
      </c>
      <c r="F67" s="66" t="s">
        <v>293</v>
      </c>
      <c r="G67" s="60" t="s">
        <v>61</v>
      </c>
    </row>
    <row r="68" spans="1:7" ht="15.6" thickTop="1" thickBot="1" x14ac:dyDescent="0.35">
      <c r="A68" s="60" t="s">
        <v>232</v>
      </c>
      <c r="B68" s="63">
        <v>16.170000000000002</v>
      </c>
      <c r="C68" s="63">
        <v>2.31</v>
      </c>
      <c r="D68" s="61" t="s">
        <v>68</v>
      </c>
      <c r="E68" s="88" t="s">
        <v>25</v>
      </c>
      <c r="F68" s="66" t="s">
        <v>293</v>
      </c>
      <c r="G68" s="60" t="s">
        <v>61</v>
      </c>
    </row>
    <row r="69" spans="1:7" ht="15.6" thickTop="1" thickBot="1" x14ac:dyDescent="0.35">
      <c r="A69" s="60" t="s">
        <v>233</v>
      </c>
      <c r="B69" s="63">
        <v>17.12</v>
      </c>
      <c r="C69" s="63">
        <v>0</v>
      </c>
      <c r="D69" s="61" t="s">
        <v>68</v>
      </c>
      <c r="E69" s="88" t="s">
        <v>48</v>
      </c>
      <c r="F69" s="66" t="s">
        <v>293</v>
      </c>
      <c r="G69" s="60" t="s">
        <v>61</v>
      </c>
    </row>
    <row r="70" spans="1:7" ht="15.6" thickTop="1" thickBot="1" x14ac:dyDescent="0.35">
      <c r="A70" s="60" t="s">
        <v>234</v>
      </c>
      <c r="B70" s="63">
        <v>16.170000000000002</v>
      </c>
      <c r="C70" s="63">
        <v>2.31</v>
      </c>
      <c r="D70" s="61" t="s">
        <v>68</v>
      </c>
      <c r="E70" s="88" t="s">
        <v>25</v>
      </c>
      <c r="F70" s="66" t="s">
        <v>293</v>
      </c>
      <c r="G70" s="60" t="s">
        <v>61</v>
      </c>
    </row>
    <row r="71" spans="1:7" ht="15.6" thickTop="1" thickBot="1" x14ac:dyDescent="0.35">
      <c r="A71" s="86" t="s">
        <v>124</v>
      </c>
      <c r="B71" s="63">
        <v>17.12</v>
      </c>
      <c r="C71" s="63">
        <v>0</v>
      </c>
      <c r="D71" s="61" t="s">
        <v>68</v>
      </c>
      <c r="E71" s="88" t="s">
        <v>48</v>
      </c>
      <c r="F71" s="66" t="s">
        <v>295</v>
      </c>
      <c r="G71" s="60" t="s">
        <v>24</v>
      </c>
    </row>
    <row r="72" spans="1:7" ht="15.6" thickTop="1" thickBot="1" x14ac:dyDescent="0.35">
      <c r="A72" s="86" t="s">
        <v>125</v>
      </c>
      <c r="B72" s="63">
        <v>16.170000000000002</v>
      </c>
      <c r="C72" s="63">
        <v>2.31</v>
      </c>
      <c r="D72" s="61" t="s">
        <v>68</v>
      </c>
      <c r="E72" s="88" t="s">
        <v>25</v>
      </c>
      <c r="F72" s="66" t="s">
        <v>295</v>
      </c>
      <c r="G72" s="60" t="s">
        <v>24</v>
      </c>
    </row>
    <row r="73" spans="1:7" ht="15.6" thickTop="1" thickBot="1" x14ac:dyDescent="0.35">
      <c r="A73" s="86" t="s">
        <v>126</v>
      </c>
      <c r="B73" s="63">
        <v>17.12</v>
      </c>
      <c r="C73" s="63">
        <v>0</v>
      </c>
      <c r="D73" s="61" t="s">
        <v>68</v>
      </c>
      <c r="E73" s="88" t="s">
        <v>48</v>
      </c>
      <c r="F73" s="66" t="s">
        <v>295</v>
      </c>
      <c r="G73" s="60" t="s">
        <v>24</v>
      </c>
    </row>
    <row r="74" spans="1:7" ht="15.6" thickTop="1" thickBot="1" x14ac:dyDescent="0.35">
      <c r="A74" s="86" t="s">
        <v>127</v>
      </c>
      <c r="B74" s="63">
        <v>16.170000000000002</v>
      </c>
      <c r="C74" s="63">
        <v>2.31</v>
      </c>
      <c r="D74" s="61" t="s">
        <v>68</v>
      </c>
      <c r="E74" s="88" t="s">
        <v>25</v>
      </c>
      <c r="F74" s="66" t="s">
        <v>295</v>
      </c>
      <c r="G74" s="60" t="s">
        <v>24</v>
      </c>
    </row>
    <row r="75" spans="1:7" ht="15.6" thickTop="1" thickBot="1" x14ac:dyDescent="0.35">
      <c r="A75" s="60" t="s">
        <v>128</v>
      </c>
      <c r="B75" s="63">
        <v>17.12</v>
      </c>
      <c r="C75" s="63">
        <v>0</v>
      </c>
      <c r="D75" s="61" t="s">
        <v>68</v>
      </c>
      <c r="E75" s="88" t="s">
        <v>48</v>
      </c>
      <c r="F75" s="66" t="s">
        <v>295</v>
      </c>
      <c r="G75" s="60" t="s">
        <v>24</v>
      </c>
    </row>
    <row r="76" spans="1:7" ht="15.6" thickTop="1" thickBot="1" x14ac:dyDescent="0.35">
      <c r="A76" s="60" t="s">
        <v>129</v>
      </c>
      <c r="B76" s="63">
        <v>16.170000000000002</v>
      </c>
      <c r="C76" s="63">
        <v>2.31</v>
      </c>
      <c r="D76" s="61" t="s">
        <v>68</v>
      </c>
      <c r="E76" s="88" t="s">
        <v>25</v>
      </c>
      <c r="F76" s="66" t="s">
        <v>295</v>
      </c>
      <c r="G76" s="60" t="s">
        <v>24</v>
      </c>
    </row>
    <row r="77" spans="1:7" ht="15.6" thickTop="1" thickBot="1" x14ac:dyDescent="0.35">
      <c r="A77" s="60" t="s">
        <v>235</v>
      </c>
      <c r="B77" s="63">
        <v>17.12</v>
      </c>
      <c r="C77" s="63">
        <v>0</v>
      </c>
      <c r="D77" s="61" t="s">
        <v>68</v>
      </c>
      <c r="E77" s="88" t="s">
        <v>48</v>
      </c>
      <c r="F77" s="66" t="s">
        <v>295</v>
      </c>
      <c r="G77" s="60" t="s">
        <v>24</v>
      </c>
    </row>
    <row r="78" spans="1:7" ht="15.6" thickTop="1" thickBot="1" x14ac:dyDescent="0.35">
      <c r="A78" s="60" t="s">
        <v>236</v>
      </c>
      <c r="B78" s="63">
        <v>16.170000000000002</v>
      </c>
      <c r="C78" s="63">
        <v>2.31</v>
      </c>
      <c r="D78" s="61" t="s">
        <v>68</v>
      </c>
      <c r="E78" s="88" t="s">
        <v>25</v>
      </c>
      <c r="F78" s="66" t="s">
        <v>295</v>
      </c>
      <c r="G78" s="60" t="s">
        <v>24</v>
      </c>
    </row>
    <row r="79" spans="1:7" ht="15.6" thickTop="1" thickBot="1" x14ac:dyDescent="0.35">
      <c r="A79" s="60" t="s">
        <v>237</v>
      </c>
      <c r="B79" s="63">
        <v>17.12</v>
      </c>
      <c r="C79" s="63">
        <v>0</v>
      </c>
      <c r="D79" s="61" t="s">
        <v>68</v>
      </c>
      <c r="E79" s="88" t="s">
        <v>48</v>
      </c>
      <c r="F79" s="66" t="s">
        <v>295</v>
      </c>
      <c r="G79" s="60" t="s">
        <v>24</v>
      </c>
    </row>
    <row r="80" spans="1:7" ht="15.6" thickTop="1" thickBot="1" x14ac:dyDescent="0.35">
      <c r="A80" s="60" t="s">
        <v>238</v>
      </c>
      <c r="B80" s="63">
        <v>16.170000000000002</v>
      </c>
      <c r="C80" s="63">
        <v>2.31</v>
      </c>
      <c r="D80" s="61" t="s">
        <v>68</v>
      </c>
      <c r="E80" s="88" t="s">
        <v>25</v>
      </c>
      <c r="F80" s="66" t="s">
        <v>295</v>
      </c>
      <c r="G80" s="60" t="s">
        <v>24</v>
      </c>
    </row>
    <row r="81" spans="1:7" ht="15.6" thickTop="1" thickBot="1" x14ac:dyDescent="0.35">
      <c r="A81" s="60" t="s">
        <v>130</v>
      </c>
      <c r="B81" s="63">
        <v>17.66</v>
      </c>
      <c r="C81" s="63">
        <v>0</v>
      </c>
      <c r="D81" s="61" t="s">
        <v>69</v>
      </c>
      <c r="E81" s="88" t="s">
        <v>26</v>
      </c>
      <c r="F81" s="66" t="s">
        <v>293</v>
      </c>
      <c r="G81" s="60" t="s">
        <v>61</v>
      </c>
    </row>
    <row r="82" spans="1:7" ht="15.6" thickTop="1" thickBot="1" x14ac:dyDescent="0.35">
      <c r="A82" s="60" t="s">
        <v>131</v>
      </c>
      <c r="B82" s="63">
        <v>16.54</v>
      </c>
      <c r="C82" s="63">
        <v>2.36</v>
      </c>
      <c r="D82" s="61" t="s">
        <v>69</v>
      </c>
      <c r="E82" s="88" t="s">
        <v>26</v>
      </c>
      <c r="F82" s="66" t="s">
        <v>293</v>
      </c>
      <c r="G82" s="60" t="s">
        <v>61</v>
      </c>
    </row>
    <row r="83" spans="1:7" ht="15.6" thickTop="1" thickBot="1" x14ac:dyDescent="0.35">
      <c r="A83" s="60" t="s">
        <v>132</v>
      </c>
      <c r="B83" s="63">
        <v>17.66</v>
      </c>
      <c r="C83" s="63">
        <v>0</v>
      </c>
      <c r="D83" s="61" t="s">
        <v>69</v>
      </c>
      <c r="E83" s="88" t="s">
        <v>26</v>
      </c>
      <c r="F83" s="66" t="s">
        <v>293</v>
      </c>
      <c r="G83" s="60" t="s">
        <v>61</v>
      </c>
    </row>
    <row r="84" spans="1:7" ht="15.6" thickTop="1" thickBot="1" x14ac:dyDescent="0.35">
      <c r="A84" s="60" t="s">
        <v>133</v>
      </c>
      <c r="B84" s="63">
        <v>16.54</v>
      </c>
      <c r="C84" s="63">
        <v>2.36</v>
      </c>
      <c r="D84" s="61" t="s">
        <v>69</v>
      </c>
      <c r="E84" s="88" t="s">
        <v>26</v>
      </c>
      <c r="F84" s="66" t="s">
        <v>293</v>
      </c>
      <c r="G84" s="60" t="s">
        <v>61</v>
      </c>
    </row>
    <row r="85" spans="1:7" ht="15.6" thickTop="1" thickBot="1" x14ac:dyDescent="0.35">
      <c r="A85" s="60" t="s">
        <v>134</v>
      </c>
      <c r="B85" s="63">
        <v>17.66</v>
      </c>
      <c r="C85" s="63">
        <v>0</v>
      </c>
      <c r="D85" s="61" t="s">
        <v>69</v>
      </c>
      <c r="E85" s="88" t="s">
        <v>26</v>
      </c>
      <c r="F85" s="66" t="s">
        <v>293</v>
      </c>
      <c r="G85" s="60" t="s">
        <v>61</v>
      </c>
    </row>
    <row r="86" spans="1:7" ht="15.6" thickTop="1" thickBot="1" x14ac:dyDescent="0.35">
      <c r="A86" s="60" t="s">
        <v>135</v>
      </c>
      <c r="B86" s="63">
        <v>16.54</v>
      </c>
      <c r="C86" s="63">
        <v>2.36</v>
      </c>
      <c r="D86" s="61" t="s">
        <v>69</v>
      </c>
      <c r="E86" s="88" t="s">
        <v>70</v>
      </c>
      <c r="F86" s="66" t="s">
        <v>293</v>
      </c>
      <c r="G86" s="60" t="s">
        <v>61</v>
      </c>
    </row>
    <row r="87" spans="1:7" ht="15.6" thickTop="1" thickBot="1" x14ac:dyDescent="0.35">
      <c r="A87" s="60" t="s">
        <v>239</v>
      </c>
      <c r="B87" s="63">
        <v>17.66</v>
      </c>
      <c r="C87" s="63">
        <v>0</v>
      </c>
      <c r="D87" s="61" t="s">
        <v>69</v>
      </c>
      <c r="E87" s="88" t="s">
        <v>26</v>
      </c>
      <c r="F87" s="66" t="s">
        <v>293</v>
      </c>
      <c r="G87" s="60" t="s">
        <v>61</v>
      </c>
    </row>
    <row r="88" spans="1:7" ht="15.6" thickTop="1" thickBot="1" x14ac:dyDescent="0.35">
      <c r="A88" s="60" t="s">
        <v>240</v>
      </c>
      <c r="B88" s="63">
        <v>16.54</v>
      </c>
      <c r="C88" s="63">
        <v>2.36</v>
      </c>
      <c r="D88" s="61" t="s">
        <v>69</v>
      </c>
      <c r="E88" s="88" t="s">
        <v>70</v>
      </c>
      <c r="F88" s="66" t="s">
        <v>293</v>
      </c>
      <c r="G88" s="60" t="s">
        <v>61</v>
      </c>
    </row>
    <row r="89" spans="1:7" ht="15.6" thickTop="1" thickBot="1" x14ac:dyDescent="0.35">
      <c r="A89" s="60" t="s">
        <v>241</v>
      </c>
      <c r="B89" s="63">
        <v>17.66</v>
      </c>
      <c r="C89" s="63">
        <v>0</v>
      </c>
      <c r="D89" s="61" t="s">
        <v>69</v>
      </c>
      <c r="E89" s="88" t="s">
        <v>26</v>
      </c>
      <c r="F89" s="66" t="s">
        <v>293</v>
      </c>
      <c r="G89" s="60" t="s">
        <v>61</v>
      </c>
    </row>
    <row r="90" spans="1:7" ht="15.6" thickTop="1" thickBot="1" x14ac:dyDescent="0.35">
      <c r="A90" s="60" t="s">
        <v>242</v>
      </c>
      <c r="B90" s="63">
        <v>16.54</v>
      </c>
      <c r="C90" s="63">
        <v>2.36</v>
      </c>
      <c r="D90" s="61" t="s">
        <v>69</v>
      </c>
      <c r="E90" s="88" t="s">
        <v>70</v>
      </c>
      <c r="F90" s="66" t="s">
        <v>293</v>
      </c>
      <c r="G90" s="60" t="s">
        <v>61</v>
      </c>
    </row>
    <row r="91" spans="1:7" ht="15.6" thickTop="1" thickBot="1" x14ac:dyDescent="0.35">
      <c r="A91" s="86" t="s">
        <v>136</v>
      </c>
      <c r="B91" s="63">
        <v>17.66</v>
      </c>
      <c r="C91" s="63">
        <v>0</v>
      </c>
      <c r="D91" s="61" t="s">
        <v>69</v>
      </c>
      <c r="E91" s="88" t="s">
        <v>71</v>
      </c>
      <c r="F91" s="66" t="s">
        <v>295</v>
      </c>
      <c r="G91" s="60" t="s">
        <v>24</v>
      </c>
    </row>
    <row r="92" spans="1:7" ht="15.6" thickTop="1" thickBot="1" x14ac:dyDescent="0.35">
      <c r="A92" s="86" t="s">
        <v>137</v>
      </c>
      <c r="B92" s="63">
        <v>16.54</v>
      </c>
      <c r="C92" s="63">
        <v>2.36</v>
      </c>
      <c r="D92" s="61" t="s">
        <v>69</v>
      </c>
      <c r="E92" s="88" t="s">
        <v>72</v>
      </c>
      <c r="F92" s="66" t="s">
        <v>295</v>
      </c>
      <c r="G92" s="60" t="s">
        <v>24</v>
      </c>
    </row>
    <row r="93" spans="1:7" ht="15.6" thickTop="1" thickBot="1" x14ac:dyDescent="0.35">
      <c r="A93" s="86" t="s">
        <v>138</v>
      </c>
      <c r="B93" s="63">
        <v>17.66</v>
      </c>
      <c r="C93" s="63">
        <v>0</v>
      </c>
      <c r="D93" s="61" t="s">
        <v>69</v>
      </c>
      <c r="E93" s="88" t="s">
        <v>73</v>
      </c>
      <c r="F93" s="66" t="s">
        <v>295</v>
      </c>
      <c r="G93" s="60" t="s">
        <v>24</v>
      </c>
    </row>
    <row r="94" spans="1:7" ht="15.6" thickTop="1" thickBot="1" x14ac:dyDescent="0.35">
      <c r="A94" s="86" t="s">
        <v>139</v>
      </c>
      <c r="B94" s="63">
        <v>16.54</v>
      </c>
      <c r="C94" s="63">
        <v>2.36</v>
      </c>
      <c r="D94" s="61" t="s">
        <v>69</v>
      </c>
      <c r="E94" s="88" t="s">
        <v>74</v>
      </c>
      <c r="F94" s="66" t="s">
        <v>295</v>
      </c>
      <c r="G94" s="60" t="s">
        <v>24</v>
      </c>
    </row>
    <row r="95" spans="1:7" ht="15.6" thickTop="1" thickBot="1" x14ac:dyDescent="0.35">
      <c r="A95" s="60" t="s">
        <v>140</v>
      </c>
      <c r="B95" s="63">
        <v>17.66</v>
      </c>
      <c r="C95" s="63">
        <v>0</v>
      </c>
      <c r="D95" s="61" t="s">
        <v>69</v>
      </c>
      <c r="E95" s="88" t="s">
        <v>75</v>
      </c>
      <c r="F95" s="66" t="s">
        <v>295</v>
      </c>
      <c r="G95" s="60" t="s">
        <v>24</v>
      </c>
    </row>
    <row r="96" spans="1:7" ht="15.6" thickTop="1" thickBot="1" x14ac:dyDescent="0.35">
      <c r="A96" s="60" t="s">
        <v>141</v>
      </c>
      <c r="B96" s="63">
        <v>16.54</v>
      </c>
      <c r="C96" s="63">
        <v>2.36</v>
      </c>
      <c r="D96" s="61" t="s">
        <v>69</v>
      </c>
      <c r="E96" s="88" t="s">
        <v>76</v>
      </c>
      <c r="F96" s="66" t="s">
        <v>295</v>
      </c>
      <c r="G96" s="60" t="s">
        <v>24</v>
      </c>
    </row>
    <row r="97" spans="1:7" ht="15.6" thickTop="1" thickBot="1" x14ac:dyDescent="0.35">
      <c r="A97" s="60" t="s">
        <v>243</v>
      </c>
      <c r="B97" s="63">
        <v>17.66</v>
      </c>
      <c r="C97" s="63">
        <v>0</v>
      </c>
      <c r="D97" s="61" t="s">
        <v>69</v>
      </c>
      <c r="E97" s="88" t="s">
        <v>75</v>
      </c>
      <c r="F97" s="66" t="s">
        <v>295</v>
      </c>
      <c r="G97" s="60" t="s">
        <v>24</v>
      </c>
    </row>
    <row r="98" spans="1:7" ht="15.6" thickTop="1" thickBot="1" x14ac:dyDescent="0.35">
      <c r="A98" s="60" t="s">
        <v>244</v>
      </c>
      <c r="B98" s="63">
        <v>16.54</v>
      </c>
      <c r="C98" s="63">
        <v>2.36</v>
      </c>
      <c r="D98" s="61" t="s">
        <v>69</v>
      </c>
      <c r="E98" s="88" t="s">
        <v>76</v>
      </c>
      <c r="F98" s="66" t="s">
        <v>295</v>
      </c>
      <c r="G98" s="60" t="s">
        <v>24</v>
      </c>
    </row>
    <row r="99" spans="1:7" ht="15.6" thickTop="1" thickBot="1" x14ac:dyDescent="0.35">
      <c r="A99" s="60" t="s">
        <v>245</v>
      </c>
      <c r="B99" s="63">
        <v>17.66</v>
      </c>
      <c r="C99" s="63">
        <v>0</v>
      </c>
      <c r="D99" s="61" t="s">
        <v>69</v>
      </c>
      <c r="E99" s="88" t="s">
        <v>75</v>
      </c>
      <c r="F99" s="66" t="s">
        <v>295</v>
      </c>
      <c r="G99" s="60" t="s">
        <v>24</v>
      </c>
    </row>
    <row r="100" spans="1:7" ht="15.6" thickTop="1" thickBot="1" x14ac:dyDescent="0.35">
      <c r="A100" s="60" t="s">
        <v>246</v>
      </c>
      <c r="B100" s="63">
        <v>16.54</v>
      </c>
      <c r="C100" s="63">
        <v>2.36</v>
      </c>
      <c r="D100" s="61" t="s">
        <v>69</v>
      </c>
      <c r="E100" s="88" t="s">
        <v>76</v>
      </c>
      <c r="F100" s="66" t="s">
        <v>295</v>
      </c>
      <c r="G100" s="60" t="s">
        <v>24</v>
      </c>
    </row>
    <row r="101" spans="1:7" ht="15.6" thickTop="1" thickBot="1" x14ac:dyDescent="0.35">
      <c r="A101" s="60" t="s">
        <v>142</v>
      </c>
      <c r="B101" s="63">
        <v>18.850000000000001</v>
      </c>
      <c r="C101" s="63">
        <v>0</v>
      </c>
      <c r="D101" s="61" t="s">
        <v>77</v>
      </c>
      <c r="E101" s="88" t="s">
        <v>26</v>
      </c>
      <c r="F101" s="66" t="s">
        <v>293</v>
      </c>
      <c r="G101" s="60" t="s">
        <v>61</v>
      </c>
    </row>
    <row r="102" spans="1:7" ht="15.6" thickTop="1" thickBot="1" x14ac:dyDescent="0.35">
      <c r="A102" s="60" t="s">
        <v>143</v>
      </c>
      <c r="B102" s="63">
        <v>16.45</v>
      </c>
      <c r="C102" s="63">
        <v>2.35</v>
      </c>
      <c r="D102" s="61" t="s">
        <v>77</v>
      </c>
      <c r="E102" s="88" t="s">
        <v>26</v>
      </c>
      <c r="F102" s="66" t="s">
        <v>293</v>
      </c>
      <c r="G102" s="60" t="s">
        <v>61</v>
      </c>
    </row>
    <row r="103" spans="1:7" ht="15.6" thickTop="1" thickBot="1" x14ac:dyDescent="0.35">
      <c r="A103" s="60" t="s">
        <v>144</v>
      </c>
      <c r="B103" s="63">
        <v>18.850000000000001</v>
      </c>
      <c r="C103" s="63">
        <v>0</v>
      </c>
      <c r="D103" s="61" t="s">
        <v>77</v>
      </c>
      <c r="E103" s="88" t="s">
        <v>26</v>
      </c>
      <c r="F103" s="66" t="s">
        <v>293</v>
      </c>
      <c r="G103" s="60" t="s">
        <v>61</v>
      </c>
    </row>
    <row r="104" spans="1:7" ht="15.6" thickTop="1" thickBot="1" x14ac:dyDescent="0.35">
      <c r="A104" s="60" t="s">
        <v>145</v>
      </c>
      <c r="B104" s="63">
        <v>16.45</v>
      </c>
      <c r="C104" s="63">
        <v>2.35</v>
      </c>
      <c r="D104" s="61" t="s">
        <v>77</v>
      </c>
      <c r="E104" s="88" t="s">
        <v>26</v>
      </c>
      <c r="F104" s="66" t="s">
        <v>293</v>
      </c>
      <c r="G104" s="60" t="s">
        <v>61</v>
      </c>
    </row>
    <row r="105" spans="1:7" ht="15.6" thickTop="1" thickBot="1" x14ac:dyDescent="0.35">
      <c r="A105" s="60" t="s">
        <v>146</v>
      </c>
      <c r="B105" s="63">
        <v>18.850000000000001</v>
      </c>
      <c r="C105" s="63">
        <v>0</v>
      </c>
      <c r="D105" s="61" t="s">
        <v>77</v>
      </c>
      <c r="E105" s="88" t="s">
        <v>26</v>
      </c>
      <c r="F105" s="66" t="s">
        <v>293</v>
      </c>
      <c r="G105" s="60" t="s">
        <v>61</v>
      </c>
    </row>
    <row r="106" spans="1:7" ht="15.6" thickTop="1" thickBot="1" x14ac:dyDescent="0.35">
      <c r="A106" s="60" t="s">
        <v>147</v>
      </c>
      <c r="B106" s="63">
        <v>16.45</v>
      </c>
      <c r="C106" s="63">
        <v>2.35</v>
      </c>
      <c r="D106" s="61" t="s">
        <v>77</v>
      </c>
      <c r="E106" s="88" t="s">
        <v>70</v>
      </c>
      <c r="F106" s="66" t="s">
        <v>293</v>
      </c>
      <c r="G106" s="60" t="s">
        <v>61</v>
      </c>
    </row>
    <row r="107" spans="1:7" ht="15.6" thickTop="1" thickBot="1" x14ac:dyDescent="0.35">
      <c r="A107" s="60" t="s">
        <v>247</v>
      </c>
      <c r="B107" s="63">
        <v>18.850000000000001</v>
      </c>
      <c r="C107" s="63">
        <v>0</v>
      </c>
      <c r="D107" s="61" t="s">
        <v>77</v>
      </c>
      <c r="E107" s="88" t="s">
        <v>26</v>
      </c>
      <c r="F107" s="66" t="s">
        <v>293</v>
      </c>
      <c r="G107" s="60" t="s">
        <v>61</v>
      </c>
    </row>
    <row r="108" spans="1:7" ht="15.6" thickTop="1" thickBot="1" x14ac:dyDescent="0.35">
      <c r="A108" s="60" t="s">
        <v>248</v>
      </c>
      <c r="B108" s="63">
        <v>16.45</v>
      </c>
      <c r="C108" s="63">
        <v>2.35</v>
      </c>
      <c r="D108" s="61" t="s">
        <v>77</v>
      </c>
      <c r="E108" s="88" t="s">
        <v>70</v>
      </c>
      <c r="F108" s="66" t="s">
        <v>293</v>
      </c>
      <c r="G108" s="60" t="s">
        <v>61</v>
      </c>
    </row>
    <row r="109" spans="1:7" ht="15.6" thickTop="1" thickBot="1" x14ac:dyDescent="0.35">
      <c r="A109" s="60" t="s">
        <v>249</v>
      </c>
      <c r="B109" s="63">
        <v>18.850000000000001</v>
      </c>
      <c r="C109" s="63">
        <v>0</v>
      </c>
      <c r="D109" s="61" t="s">
        <v>77</v>
      </c>
      <c r="E109" s="88" t="s">
        <v>26</v>
      </c>
      <c r="F109" s="66" t="s">
        <v>293</v>
      </c>
      <c r="G109" s="60" t="s">
        <v>61</v>
      </c>
    </row>
    <row r="110" spans="1:7" ht="15.6" thickTop="1" thickBot="1" x14ac:dyDescent="0.35">
      <c r="A110" s="60" t="s">
        <v>250</v>
      </c>
      <c r="B110" s="63">
        <v>16.45</v>
      </c>
      <c r="C110" s="63">
        <v>2.35</v>
      </c>
      <c r="D110" s="61" t="s">
        <v>77</v>
      </c>
      <c r="E110" s="88" t="s">
        <v>70</v>
      </c>
      <c r="F110" s="66" t="s">
        <v>293</v>
      </c>
      <c r="G110" s="60" t="s">
        <v>61</v>
      </c>
    </row>
    <row r="111" spans="1:7" ht="15.6" thickTop="1" thickBot="1" x14ac:dyDescent="0.35">
      <c r="A111" s="86" t="s">
        <v>148</v>
      </c>
      <c r="B111" s="63">
        <v>18.850000000000001</v>
      </c>
      <c r="C111" s="63">
        <v>0</v>
      </c>
      <c r="D111" s="61" t="s">
        <v>77</v>
      </c>
      <c r="E111" s="88" t="s">
        <v>71</v>
      </c>
      <c r="F111" s="66" t="s">
        <v>295</v>
      </c>
      <c r="G111" s="60" t="s">
        <v>24</v>
      </c>
    </row>
    <row r="112" spans="1:7" ht="15.6" thickTop="1" thickBot="1" x14ac:dyDescent="0.35">
      <c r="A112" s="86" t="s">
        <v>149</v>
      </c>
      <c r="B112" s="63">
        <v>16.45</v>
      </c>
      <c r="C112" s="63">
        <v>2.35</v>
      </c>
      <c r="D112" s="61" t="s">
        <v>77</v>
      </c>
      <c r="E112" s="88" t="s">
        <v>72</v>
      </c>
      <c r="F112" s="66" t="s">
        <v>295</v>
      </c>
      <c r="G112" s="60" t="s">
        <v>24</v>
      </c>
    </row>
    <row r="113" spans="1:7" ht="15.6" thickTop="1" thickBot="1" x14ac:dyDescent="0.35">
      <c r="A113" s="86" t="s">
        <v>150</v>
      </c>
      <c r="B113" s="63">
        <v>18.850000000000001</v>
      </c>
      <c r="C113" s="63">
        <v>0</v>
      </c>
      <c r="D113" s="61" t="s">
        <v>77</v>
      </c>
      <c r="E113" s="88" t="s">
        <v>73</v>
      </c>
      <c r="F113" s="66" t="s">
        <v>295</v>
      </c>
      <c r="G113" s="60" t="s">
        <v>24</v>
      </c>
    </row>
    <row r="114" spans="1:7" ht="15.6" thickTop="1" thickBot="1" x14ac:dyDescent="0.35">
      <c r="A114" s="86" t="s">
        <v>151</v>
      </c>
      <c r="B114" s="63">
        <v>16.45</v>
      </c>
      <c r="C114" s="63">
        <v>2.35</v>
      </c>
      <c r="D114" s="61" t="s">
        <v>77</v>
      </c>
      <c r="E114" s="88" t="s">
        <v>74</v>
      </c>
      <c r="F114" s="66" t="s">
        <v>295</v>
      </c>
      <c r="G114" s="60" t="s">
        <v>24</v>
      </c>
    </row>
    <row r="115" spans="1:7" ht="15.6" thickTop="1" thickBot="1" x14ac:dyDescent="0.35">
      <c r="A115" s="60" t="s">
        <v>152</v>
      </c>
      <c r="B115" s="63">
        <v>18.850000000000001</v>
      </c>
      <c r="C115" s="63">
        <v>0</v>
      </c>
      <c r="D115" s="61" t="s">
        <v>77</v>
      </c>
      <c r="E115" s="88" t="s">
        <v>75</v>
      </c>
      <c r="F115" s="66" t="s">
        <v>295</v>
      </c>
      <c r="G115" s="60" t="s">
        <v>24</v>
      </c>
    </row>
    <row r="116" spans="1:7" ht="15.6" thickTop="1" thickBot="1" x14ac:dyDescent="0.35">
      <c r="A116" s="60" t="s">
        <v>153</v>
      </c>
      <c r="B116" s="63">
        <v>16.45</v>
      </c>
      <c r="C116" s="63">
        <v>2.35</v>
      </c>
      <c r="D116" s="61" t="s">
        <v>77</v>
      </c>
      <c r="E116" s="88" t="s">
        <v>76</v>
      </c>
      <c r="F116" s="66" t="s">
        <v>295</v>
      </c>
      <c r="G116" s="60" t="s">
        <v>24</v>
      </c>
    </row>
    <row r="117" spans="1:7" ht="15.6" thickTop="1" thickBot="1" x14ac:dyDescent="0.35">
      <c r="A117" s="60" t="s">
        <v>251</v>
      </c>
      <c r="B117" s="63">
        <v>18.850000000000001</v>
      </c>
      <c r="C117" s="63">
        <v>0</v>
      </c>
      <c r="D117" s="61" t="s">
        <v>77</v>
      </c>
      <c r="E117" s="88" t="s">
        <v>75</v>
      </c>
      <c r="F117" s="66" t="s">
        <v>295</v>
      </c>
      <c r="G117" s="60" t="s">
        <v>24</v>
      </c>
    </row>
    <row r="118" spans="1:7" ht="15.6" thickTop="1" thickBot="1" x14ac:dyDescent="0.35">
      <c r="A118" s="60" t="s">
        <v>252</v>
      </c>
      <c r="B118" s="63">
        <v>16.45</v>
      </c>
      <c r="C118" s="63">
        <v>2.35</v>
      </c>
      <c r="D118" s="61" t="s">
        <v>77</v>
      </c>
      <c r="E118" s="88" t="s">
        <v>76</v>
      </c>
      <c r="F118" s="66" t="s">
        <v>295</v>
      </c>
      <c r="G118" s="60" t="s">
        <v>24</v>
      </c>
    </row>
    <row r="119" spans="1:7" ht="15.6" thickTop="1" thickBot="1" x14ac:dyDescent="0.35">
      <c r="A119" s="60" t="s">
        <v>253</v>
      </c>
      <c r="B119" s="63">
        <v>18.850000000000001</v>
      </c>
      <c r="C119" s="63">
        <v>0</v>
      </c>
      <c r="D119" s="61" t="s">
        <v>77</v>
      </c>
      <c r="E119" s="88" t="s">
        <v>75</v>
      </c>
      <c r="F119" s="66" t="s">
        <v>295</v>
      </c>
      <c r="G119" s="60" t="s">
        <v>24</v>
      </c>
    </row>
    <row r="120" spans="1:7" ht="15.6" thickTop="1" thickBot="1" x14ac:dyDescent="0.35">
      <c r="A120" s="60" t="s">
        <v>254</v>
      </c>
      <c r="B120" s="63">
        <v>16.45</v>
      </c>
      <c r="C120" s="63">
        <v>2.35</v>
      </c>
      <c r="D120" s="61" t="s">
        <v>77</v>
      </c>
      <c r="E120" s="88" t="s">
        <v>76</v>
      </c>
      <c r="F120" s="66" t="s">
        <v>295</v>
      </c>
      <c r="G120" s="60" t="s">
        <v>24</v>
      </c>
    </row>
    <row r="121" spans="1:7" ht="15.6" thickTop="1" thickBot="1" x14ac:dyDescent="0.35">
      <c r="A121" s="60" t="s">
        <v>154</v>
      </c>
      <c r="B121" s="63">
        <v>17.64</v>
      </c>
      <c r="C121" s="63">
        <v>0</v>
      </c>
      <c r="D121" s="61" t="s">
        <v>78</v>
      </c>
      <c r="E121" s="88" t="s">
        <v>26</v>
      </c>
      <c r="F121" s="66" t="s">
        <v>293</v>
      </c>
      <c r="G121" s="60" t="s">
        <v>61</v>
      </c>
    </row>
    <row r="122" spans="1:7" ht="15.6" thickTop="1" thickBot="1" x14ac:dyDescent="0.35">
      <c r="A122" s="60" t="s">
        <v>155</v>
      </c>
      <c r="B122" s="63">
        <v>16.079999999999998</v>
      </c>
      <c r="C122" s="63">
        <v>2.2999999999999998</v>
      </c>
      <c r="D122" s="61" t="s">
        <v>78</v>
      </c>
      <c r="E122" s="88" t="s">
        <v>26</v>
      </c>
      <c r="F122" s="66" t="s">
        <v>293</v>
      </c>
      <c r="G122" s="60" t="s">
        <v>61</v>
      </c>
    </row>
    <row r="123" spans="1:7" ht="15.6" thickTop="1" thickBot="1" x14ac:dyDescent="0.35">
      <c r="A123" s="60" t="s">
        <v>156</v>
      </c>
      <c r="B123" s="63">
        <v>17.64</v>
      </c>
      <c r="C123" s="63">
        <v>0</v>
      </c>
      <c r="D123" s="61" t="s">
        <v>78</v>
      </c>
      <c r="E123" s="88" t="s">
        <v>26</v>
      </c>
      <c r="F123" s="66" t="s">
        <v>293</v>
      </c>
      <c r="G123" s="60" t="s">
        <v>61</v>
      </c>
    </row>
    <row r="124" spans="1:7" ht="15.6" thickTop="1" thickBot="1" x14ac:dyDescent="0.35">
      <c r="A124" s="60" t="s">
        <v>157</v>
      </c>
      <c r="B124" s="63">
        <v>16.079999999999998</v>
      </c>
      <c r="C124" s="63">
        <v>2.2999999999999998</v>
      </c>
      <c r="D124" s="61" t="s">
        <v>78</v>
      </c>
      <c r="E124" s="88" t="s">
        <v>26</v>
      </c>
      <c r="F124" s="66" t="s">
        <v>293</v>
      </c>
      <c r="G124" s="60" t="s">
        <v>61</v>
      </c>
    </row>
    <row r="125" spans="1:7" ht="15.6" thickTop="1" thickBot="1" x14ac:dyDescent="0.35">
      <c r="A125" s="60" t="s">
        <v>158</v>
      </c>
      <c r="B125" s="63">
        <v>17.64</v>
      </c>
      <c r="C125" s="63">
        <v>0</v>
      </c>
      <c r="D125" s="61" t="s">
        <v>78</v>
      </c>
      <c r="E125" s="88" t="s">
        <v>26</v>
      </c>
      <c r="F125" s="66" t="s">
        <v>293</v>
      </c>
      <c r="G125" s="60" t="s">
        <v>61</v>
      </c>
    </row>
    <row r="126" spans="1:7" ht="15.6" thickTop="1" thickBot="1" x14ac:dyDescent="0.35">
      <c r="A126" s="60" t="s">
        <v>159</v>
      </c>
      <c r="B126" s="63">
        <v>16.079999999999998</v>
      </c>
      <c r="C126" s="63">
        <v>2.2999999999999998</v>
      </c>
      <c r="D126" s="61" t="s">
        <v>78</v>
      </c>
      <c r="E126" s="88" t="s">
        <v>70</v>
      </c>
      <c r="F126" s="66" t="s">
        <v>293</v>
      </c>
      <c r="G126" s="60" t="s">
        <v>61</v>
      </c>
    </row>
    <row r="127" spans="1:7" ht="15.6" thickTop="1" thickBot="1" x14ac:dyDescent="0.35">
      <c r="A127" s="60" t="s">
        <v>255</v>
      </c>
      <c r="B127" s="63">
        <v>17.64</v>
      </c>
      <c r="C127" s="63">
        <v>0</v>
      </c>
      <c r="D127" s="61" t="s">
        <v>78</v>
      </c>
      <c r="E127" s="88" t="s">
        <v>26</v>
      </c>
      <c r="F127" s="66" t="s">
        <v>293</v>
      </c>
      <c r="G127" s="60" t="s">
        <v>61</v>
      </c>
    </row>
    <row r="128" spans="1:7" ht="15.6" thickTop="1" thickBot="1" x14ac:dyDescent="0.35">
      <c r="A128" s="60" t="s">
        <v>256</v>
      </c>
      <c r="B128" s="63">
        <v>16.079999999999998</v>
      </c>
      <c r="C128" s="63">
        <v>2.2999999999999998</v>
      </c>
      <c r="D128" s="61" t="s">
        <v>78</v>
      </c>
      <c r="E128" s="88" t="s">
        <v>70</v>
      </c>
      <c r="F128" s="66" t="s">
        <v>293</v>
      </c>
      <c r="G128" s="60" t="s">
        <v>61</v>
      </c>
    </row>
    <row r="129" spans="1:7" ht="15.6" thickTop="1" thickBot="1" x14ac:dyDescent="0.35">
      <c r="A129" s="60" t="s">
        <v>257</v>
      </c>
      <c r="B129" s="63">
        <v>17.64</v>
      </c>
      <c r="C129" s="63">
        <v>0</v>
      </c>
      <c r="D129" s="61" t="s">
        <v>78</v>
      </c>
      <c r="E129" s="88" t="s">
        <v>26</v>
      </c>
      <c r="F129" s="66" t="s">
        <v>293</v>
      </c>
      <c r="G129" s="60" t="s">
        <v>61</v>
      </c>
    </row>
    <row r="130" spans="1:7" ht="15.6" thickTop="1" thickBot="1" x14ac:dyDescent="0.35">
      <c r="A130" s="60" t="s">
        <v>258</v>
      </c>
      <c r="B130" s="63">
        <v>16.079999999999998</v>
      </c>
      <c r="C130" s="63">
        <v>2.2999999999999998</v>
      </c>
      <c r="D130" s="61" t="s">
        <v>78</v>
      </c>
      <c r="E130" s="88" t="s">
        <v>70</v>
      </c>
      <c r="F130" s="66" t="s">
        <v>293</v>
      </c>
      <c r="G130" s="60" t="s">
        <v>61</v>
      </c>
    </row>
    <row r="131" spans="1:7" ht="15.6" thickTop="1" thickBot="1" x14ac:dyDescent="0.35">
      <c r="A131" s="86" t="s">
        <v>160</v>
      </c>
      <c r="B131" s="63">
        <v>17.64</v>
      </c>
      <c r="C131" s="63">
        <v>0</v>
      </c>
      <c r="D131" s="61" t="s">
        <v>78</v>
      </c>
      <c r="E131" s="88" t="s">
        <v>71</v>
      </c>
      <c r="F131" s="66" t="s">
        <v>295</v>
      </c>
      <c r="G131" s="60" t="s">
        <v>24</v>
      </c>
    </row>
    <row r="132" spans="1:7" ht="15.6" thickTop="1" thickBot="1" x14ac:dyDescent="0.35">
      <c r="A132" s="86" t="s">
        <v>161</v>
      </c>
      <c r="B132" s="63">
        <v>16.079999999999998</v>
      </c>
      <c r="C132" s="63">
        <v>2.2999999999999998</v>
      </c>
      <c r="D132" s="61" t="s">
        <v>78</v>
      </c>
      <c r="E132" s="88" t="s">
        <v>72</v>
      </c>
      <c r="F132" s="66" t="s">
        <v>295</v>
      </c>
      <c r="G132" s="60" t="s">
        <v>24</v>
      </c>
    </row>
    <row r="133" spans="1:7" ht="15.6" thickTop="1" thickBot="1" x14ac:dyDescent="0.35">
      <c r="A133" s="86" t="s">
        <v>162</v>
      </c>
      <c r="B133" s="63">
        <v>17.64</v>
      </c>
      <c r="C133" s="63">
        <v>0</v>
      </c>
      <c r="D133" s="61" t="s">
        <v>78</v>
      </c>
      <c r="E133" s="88" t="s">
        <v>73</v>
      </c>
      <c r="F133" s="66" t="s">
        <v>295</v>
      </c>
      <c r="G133" s="60" t="s">
        <v>24</v>
      </c>
    </row>
    <row r="134" spans="1:7" ht="15.6" thickTop="1" thickBot="1" x14ac:dyDescent="0.35">
      <c r="A134" s="86" t="s">
        <v>163</v>
      </c>
      <c r="B134" s="63">
        <v>16.079999999999998</v>
      </c>
      <c r="C134" s="63">
        <v>2.2999999999999998</v>
      </c>
      <c r="D134" s="61" t="s">
        <v>78</v>
      </c>
      <c r="E134" s="88" t="s">
        <v>74</v>
      </c>
      <c r="F134" s="66" t="s">
        <v>295</v>
      </c>
      <c r="G134" s="60" t="s">
        <v>24</v>
      </c>
    </row>
    <row r="135" spans="1:7" ht="15.6" thickTop="1" thickBot="1" x14ac:dyDescent="0.35">
      <c r="A135" s="60" t="s">
        <v>164</v>
      </c>
      <c r="B135" s="63">
        <v>17.64</v>
      </c>
      <c r="C135" s="63">
        <v>0</v>
      </c>
      <c r="D135" s="61" t="s">
        <v>78</v>
      </c>
      <c r="E135" s="88" t="s">
        <v>75</v>
      </c>
      <c r="F135" s="66" t="s">
        <v>295</v>
      </c>
      <c r="G135" s="60" t="s">
        <v>24</v>
      </c>
    </row>
    <row r="136" spans="1:7" ht="15.6" thickTop="1" thickBot="1" x14ac:dyDescent="0.35">
      <c r="A136" s="60" t="s">
        <v>165</v>
      </c>
      <c r="B136" s="63">
        <v>16.079999999999998</v>
      </c>
      <c r="C136" s="63">
        <v>2.2999999999999998</v>
      </c>
      <c r="D136" s="61" t="s">
        <v>78</v>
      </c>
      <c r="E136" s="88" t="s">
        <v>76</v>
      </c>
      <c r="F136" s="66" t="s">
        <v>295</v>
      </c>
      <c r="G136" s="60" t="s">
        <v>24</v>
      </c>
    </row>
    <row r="137" spans="1:7" ht="15.6" thickTop="1" thickBot="1" x14ac:dyDescent="0.35">
      <c r="A137" s="60" t="s">
        <v>259</v>
      </c>
      <c r="B137" s="63">
        <v>17.64</v>
      </c>
      <c r="C137" s="63">
        <v>0</v>
      </c>
      <c r="D137" s="61" t="s">
        <v>78</v>
      </c>
      <c r="E137" s="88" t="s">
        <v>75</v>
      </c>
      <c r="F137" s="66" t="s">
        <v>295</v>
      </c>
      <c r="G137" s="60" t="s">
        <v>24</v>
      </c>
    </row>
    <row r="138" spans="1:7" ht="15.6" thickTop="1" thickBot="1" x14ac:dyDescent="0.35">
      <c r="A138" s="60" t="s">
        <v>260</v>
      </c>
      <c r="B138" s="63">
        <v>16.079999999999998</v>
      </c>
      <c r="C138" s="63">
        <v>2.2999999999999998</v>
      </c>
      <c r="D138" s="61" t="s">
        <v>78</v>
      </c>
      <c r="E138" s="88" t="s">
        <v>76</v>
      </c>
      <c r="F138" s="66" t="s">
        <v>295</v>
      </c>
      <c r="G138" s="60" t="s">
        <v>24</v>
      </c>
    </row>
    <row r="139" spans="1:7" ht="15.6" thickTop="1" thickBot="1" x14ac:dyDescent="0.35">
      <c r="A139" s="60" t="s">
        <v>261</v>
      </c>
      <c r="B139" s="63">
        <v>17.64</v>
      </c>
      <c r="C139" s="63">
        <v>0</v>
      </c>
      <c r="D139" s="61" t="s">
        <v>78</v>
      </c>
      <c r="E139" s="88" t="s">
        <v>75</v>
      </c>
      <c r="F139" s="66" t="s">
        <v>295</v>
      </c>
      <c r="G139" s="60" t="s">
        <v>24</v>
      </c>
    </row>
    <row r="140" spans="1:7" ht="15.6" thickTop="1" thickBot="1" x14ac:dyDescent="0.35">
      <c r="A140" s="60" t="s">
        <v>262</v>
      </c>
      <c r="B140" s="63">
        <v>16.079999999999998</v>
      </c>
      <c r="C140" s="63">
        <v>2.2999999999999998</v>
      </c>
      <c r="D140" s="61" t="s">
        <v>78</v>
      </c>
      <c r="E140" s="88" t="s">
        <v>76</v>
      </c>
      <c r="F140" s="66" t="s">
        <v>295</v>
      </c>
      <c r="G140" s="60" t="s">
        <v>24</v>
      </c>
    </row>
    <row r="141" spans="1:7" ht="15.6" thickTop="1" thickBot="1" x14ac:dyDescent="0.35">
      <c r="A141" s="60" t="s">
        <v>166</v>
      </c>
      <c r="B141" s="63">
        <v>17</v>
      </c>
      <c r="C141" s="63">
        <v>0</v>
      </c>
      <c r="D141" s="61" t="s">
        <v>79</v>
      </c>
      <c r="E141" s="88" t="s">
        <v>27</v>
      </c>
      <c r="F141" s="66" t="s">
        <v>293</v>
      </c>
      <c r="G141" s="60" t="s">
        <v>61</v>
      </c>
    </row>
    <row r="142" spans="1:7" ht="15.6" thickTop="1" thickBot="1" x14ac:dyDescent="0.35">
      <c r="A142" s="60" t="s">
        <v>167</v>
      </c>
      <c r="B142" s="63">
        <v>15.66</v>
      </c>
      <c r="C142" s="63">
        <v>2.2400000000000002</v>
      </c>
      <c r="D142" s="61" t="s">
        <v>79</v>
      </c>
      <c r="E142" s="88" t="s">
        <v>27</v>
      </c>
      <c r="F142" s="66" t="s">
        <v>293</v>
      </c>
      <c r="G142" s="60" t="s">
        <v>61</v>
      </c>
    </row>
    <row r="143" spans="1:7" ht="15.6" thickTop="1" thickBot="1" x14ac:dyDescent="0.35">
      <c r="A143" s="60" t="s">
        <v>168</v>
      </c>
      <c r="B143" s="63">
        <v>17</v>
      </c>
      <c r="C143" s="63">
        <v>0</v>
      </c>
      <c r="D143" s="61" t="s">
        <v>79</v>
      </c>
      <c r="E143" s="88" t="s">
        <v>27</v>
      </c>
      <c r="F143" s="66" t="s">
        <v>293</v>
      </c>
      <c r="G143" s="60" t="s">
        <v>61</v>
      </c>
    </row>
    <row r="144" spans="1:7" ht="15.6" thickTop="1" thickBot="1" x14ac:dyDescent="0.35">
      <c r="A144" s="60" t="s">
        <v>169</v>
      </c>
      <c r="B144" s="63">
        <v>15.66</v>
      </c>
      <c r="C144" s="63">
        <v>2.2400000000000002</v>
      </c>
      <c r="D144" s="61" t="s">
        <v>79</v>
      </c>
      <c r="E144" s="88" t="s">
        <v>27</v>
      </c>
      <c r="F144" s="66" t="s">
        <v>293</v>
      </c>
      <c r="G144" s="60" t="s">
        <v>61</v>
      </c>
    </row>
    <row r="145" spans="1:7" ht="15.6" thickTop="1" thickBot="1" x14ac:dyDescent="0.35">
      <c r="A145" s="60" t="s">
        <v>170</v>
      </c>
      <c r="B145" s="63">
        <v>17</v>
      </c>
      <c r="C145" s="63">
        <v>0</v>
      </c>
      <c r="D145" s="61" t="s">
        <v>79</v>
      </c>
      <c r="E145" s="88" t="s">
        <v>27</v>
      </c>
      <c r="F145" s="66" t="s">
        <v>293</v>
      </c>
      <c r="G145" s="60" t="s">
        <v>61</v>
      </c>
    </row>
    <row r="146" spans="1:7" ht="15.6" thickTop="1" thickBot="1" x14ac:dyDescent="0.35">
      <c r="A146" s="60" t="s">
        <v>171</v>
      </c>
      <c r="B146" s="63">
        <v>15.66</v>
      </c>
      <c r="C146" s="63">
        <v>2.2400000000000002</v>
      </c>
      <c r="D146" s="61" t="s">
        <v>79</v>
      </c>
      <c r="E146" s="88" t="s">
        <v>27</v>
      </c>
      <c r="F146" s="66" t="s">
        <v>293</v>
      </c>
      <c r="G146" s="60" t="s">
        <v>61</v>
      </c>
    </row>
    <row r="147" spans="1:7" ht="15.6" thickTop="1" thickBot="1" x14ac:dyDescent="0.35">
      <c r="A147" s="60" t="s">
        <v>263</v>
      </c>
      <c r="B147" s="63">
        <v>17</v>
      </c>
      <c r="C147" s="63">
        <v>0</v>
      </c>
      <c r="D147" s="61" t="s">
        <v>79</v>
      </c>
      <c r="E147" s="88" t="s">
        <v>27</v>
      </c>
      <c r="F147" s="66" t="s">
        <v>293</v>
      </c>
      <c r="G147" s="60" t="s">
        <v>61</v>
      </c>
    </row>
    <row r="148" spans="1:7" ht="15.6" thickTop="1" thickBot="1" x14ac:dyDescent="0.35">
      <c r="A148" s="60" t="s">
        <v>264</v>
      </c>
      <c r="B148" s="63">
        <v>15.66</v>
      </c>
      <c r="C148" s="63">
        <v>2.2400000000000002</v>
      </c>
      <c r="D148" s="61" t="s">
        <v>79</v>
      </c>
      <c r="E148" s="88" t="s">
        <v>27</v>
      </c>
      <c r="F148" s="66" t="s">
        <v>293</v>
      </c>
      <c r="G148" s="60" t="s">
        <v>61</v>
      </c>
    </row>
    <row r="149" spans="1:7" ht="15.6" thickTop="1" thickBot="1" x14ac:dyDescent="0.35">
      <c r="A149" s="60" t="s">
        <v>265</v>
      </c>
      <c r="B149" s="63">
        <v>17</v>
      </c>
      <c r="C149" s="63">
        <v>0</v>
      </c>
      <c r="D149" s="61" t="s">
        <v>79</v>
      </c>
      <c r="E149" s="88" t="s">
        <v>27</v>
      </c>
      <c r="F149" s="66" t="s">
        <v>293</v>
      </c>
      <c r="G149" s="60" t="s">
        <v>61</v>
      </c>
    </row>
    <row r="150" spans="1:7" ht="15.6" thickTop="1" thickBot="1" x14ac:dyDescent="0.35">
      <c r="A150" s="60" t="s">
        <v>266</v>
      </c>
      <c r="B150" s="63">
        <v>15.66</v>
      </c>
      <c r="C150" s="63">
        <v>2.2400000000000002</v>
      </c>
      <c r="D150" s="61" t="s">
        <v>79</v>
      </c>
      <c r="E150" s="88" t="s">
        <v>27</v>
      </c>
      <c r="F150" s="66" t="s">
        <v>293</v>
      </c>
      <c r="G150" s="60" t="s">
        <v>61</v>
      </c>
    </row>
    <row r="151" spans="1:7" ht="15.6" thickTop="1" thickBot="1" x14ac:dyDescent="0.35">
      <c r="A151" s="86" t="s">
        <v>172</v>
      </c>
      <c r="B151" s="63">
        <v>17</v>
      </c>
      <c r="C151" s="63">
        <v>0</v>
      </c>
      <c r="D151" s="61" t="s">
        <v>79</v>
      </c>
      <c r="E151" s="88" t="s">
        <v>27</v>
      </c>
      <c r="F151" s="66" t="s">
        <v>295</v>
      </c>
      <c r="G151" s="60" t="s">
        <v>24</v>
      </c>
    </row>
    <row r="152" spans="1:7" ht="15.6" thickTop="1" thickBot="1" x14ac:dyDescent="0.35">
      <c r="A152" s="86" t="s">
        <v>173</v>
      </c>
      <c r="B152" s="63">
        <v>15.66</v>
      </c>
      <c r="C152" s="63">
        <v>2.2400000000000002</v>
      </c>
      <c r="D152" s="61" t="s">
        <v>79</v>
      </c>
      <c r="E152" s="88" t="s">
        <v>27</v>
      </c>
      <c r="F152" s="66" t="s">
        <v>295</v>
      </c>
      <c r="G152" s="60" t="s">
        <v>24</v>
      </c>
    </row>
    <row r="153" spans="1:7" ht="15.6" thickTop="1" thickBot="1" x14ac:dyDescent="0.35">
      <c r="A153" s="86" t="s">
        <v>174</v>
      </c>
      <c r="B153" s="63">
        <v>17</v>
      </c>
      <c r="C153" s="63">
        <v>0</v>
      </c>
      <c r="D153" s="61" t="s">
        <v>79</v>
      </c>
      <c r="E153" s="88" t="s">
        <v>27</v>
      </c>
      <c r="F153" s="66" t="s">
        <v>295</v>
      </c>
      <c r="G153" s="60" t="s">
        <v>24</v>
      </c>
    </row>
    <row r="154" spans="1:7" ht="15.6" thickTop="1" thickBot="1" x14ac:dyDescent="0.35">
      <c r="A154" s="86" t="s">
        <v>175</v>
      </c>
      <c r="B154" s="63">
        <v>15.66</v>
      </c>
      <c r="C154" s="63">
        <v>2.2400000000000002</v>
      </c>
      <c r="D154" s="61" t="s">
        <v>79</v>
      </c>
      <c r="E154" s="88" t="s">
        <v>27</v>
      </c>
      <c r="F154" s="66" t="s">
        <v>295</v>
      </c>
      <c r="G154" s="60" t="s">
        <v>24</v>
      </c>
    </row>
    <row r="155" spans="1:7" ht="15.6" thickTop="1" thickBot="1" x14ac:dyDescent="0.35">
      <c r="A155" s="60" t="s">
        <v>176</v>
      </c>
      <c r="B155" s="63">
        <v>17</v>
      </c>
      <c r="C155" s="63">
        <v>0</v>
      </c>
      <c r="D155" s="61" t="s">
        <v>79</v>
      </c>
      <c r="E155" s="88" t="s">
        <v>27</v>
      </c>
      <c r="F155" s="66" t="s">
        <v>295</v>
      </c>
      <c r="G155" s="60" t="s">
        <v>24</v>
      </c>
    </row>
    <row r="156" spans="1:7" ht="15.6" thickTop="1" thickBot="1" x14ac:dyDescent="0.35">
      <c r="A156" s="60" t="s">
        <v>177</v>
      </c>
      <c r="B156" s="63">
        <v>15.66</v>
      </c>
      <c r="C156" s="63">
        <v>2.2400000000000002</v>
      </c>
      <c r="D156" s="61" t="s">
        <v>79</v>
      </c>
      <c r="E156" s="88" t="s">
        <v>27</v>
      </c>
      <c r="F156" s="66" t="s">
        <v>295</v>
      </c>
      <c r="G156" s="60" t="s">
        <v>24</v>
      </c>
    </row>
    <row r="157" spans="1:7" ht="15.6" thickTop="1" thickBot="1" x14ac:dyDescent="0.35">
      <c r="A157" s="60" t="s">
        <v>267</v>
      </c>
      <c r="B157" s="63">
        <v>17</v>
      </c>
      <c r="C157" s="63">
        <v>0</v>
      </c>
      <c r="D157" s="61" t="s">
        <v>79</v>
      </c>
      <c r="E157" s="88" t="s">
        <v>27</v>
      </c>
      <c r="F157" s="66" t="s">
        <v>295</v>
      </c>
      <c r="G157" s="60" t="s">
        <v>24</v>
      </c>
    </row>
    <row r="158" spans="1:7" ht="15.6" thickTop="1" thickBot="1" x14ac:dyDescent="0.35">
      <c r="A158" s="60" t="s">
        <v>268</v>
      </c>
      <c r="B158" s="63">
        <v>15.66</v>
      </c>
      <c r="C158" s="63">
        <v>2.2400000000000002</v>
      </c>
      <c r="D158" s="61" t="s">
        <v>79</v>
      </c>
      <c r="E158" s="88" t="s">
        <v>27</v>
      </c>
      <c r="F158" s="66" t="s">
        <v>295</v>
      </c>
      <c r="G158" s="60" t="s">
        <v>24</v>
      </c>
    </row>
    <row r="159" spans="1:7" ht="15.6" thickTop="1" thickBot="1" x14ac:dyDescent="0.35">
      <c r="A159" s="60" t="s">
        <v>269</v>
      </c>
      <c r="B159" s="63">
        <v>17</v>
      </c>
      <c r="C159" s="63">
        <v>0</v>
      </c>
      <c r="D159" s="61" t="s">
        <v>79</v>
      </c>
      <c r="E159" s="88" t="s">
        <v>27</v>
      </c>
      <c r="F159" s="66" t="s">
        <v>295</v>
      </c>
      <c r="G159" s="60" t="s">
        <v>24</v>
      </c>
    </row>
    <row r="160" spans="1:7" ht="15.6" thickTop="1" thickBot="1" x14ac:dyDescent="0.35">
      <c r="A160" s="60" t="s">
        <v>270</v>
      </c>
      <c r="B160" s="63">
        <v>15.66</v>
      </c>
      <c r="C160" s="63">
        <v>2.2400000000000002</v>
      </c>
      <c r="D160" s="61" t="s">
        <v>79</v>
      </c>
      <c r="E160" s="88" t="s">
        <v>27</v>
      </c>
      <c r="F160" s="66" t="s">
        <v>295</v>
      </c>
      <c r="G160" s="60" t="s">
        <v>24</v>
      </c>
    </row>
    <row r="161" spans="1:7" ht="15.6" thickTop="1" thickBot="1" x14ac:dyDescent="0.35">
      <c r="A161" s="60" t="s">
        <v>178</v>
      </c>
      <c r="B161" s="63">
        <v>17.149999999999999</v>
      </c>
      <c r="C161" s="63">
        <v>0</v>
      </c>
      <c r="D161" s="61" t="s">
        <v>80</v>
      </c>
      <c r="E161" s="88" t="s">
        <v>26</v>
      </c>
      <c r="F161" s="66" t="s">
        <v>293</v>
      </c>
      <c r="G161" s="60" t="s">
        <v>61</v>
      </c>
    </row>
    <row r="162" spans="1:7" ht="15.6" thickTop="1" thickBot="1" x14ac:dyDescent="0.35">
      <c r="A162" s="60" t="s">
        <v>179</v>
      </c>
      <c r="B162" s="63">
        <v>16.010000000000002</v>
      </c>
      <c r="C162" s="63">
        <v>2.29</v>
      </c>
      <c r="D162" s="61" t="s">
        <v>80</v>
      </c>
      <c r="E162" s="88" t="s">
        <v>26</v>
      </c>
      <c r="F162" s="66" t="s">
        <v>293</v>
      </c>
      <c r="G162" s="60" t="s">
        <v>61</v>
      </c>
    </row>
    <row r="163" spans="1:7" ht="15.6" thickTop="1" thickBot="1" x14ac:dyDescent="0.35">
      <c r="A163" s="60" t="s">
        <v>180</v>
      </c>
      <c r="B163" s="63">
        <v>17.149999999999999</v>
      </c>
      <c r="C163" s="63">
        <v>0</v>
      </c>
      <c r="D163" s="61" t="s">
        <v>80</v>
      </c>
      <c r="E163" s="88" t="s">
        <v>26</v>
      </c>
      <c r="F163" s="66" t="s">
        <v>293</v>
      </c>
      <c r="G163" s="60" t="s">
        <v>61</v>
      </c>
    </row>
    <row r="164" spans="1:7" ht="15.6" thickTop="1" thickBot="1" x14ac:dyDescent="0.35">
      <c r="A164" s="60" t="s">
        <v>181</v>
      </c>
      <c r="B164" s="63">
        <v>16.010000000000002</v>
      </c>
      <c r="C164" s="63">
        <v>2.29</v>
      </c>
      <c r="D164" s="61" t="s">
        <v>80</v>
      </c>
      <c r="E164" s="88" t="s">
        <v>26</v>
      </c>
      <c r="F164" s="66" t="s">
        <v>293</v>
      </c>
      <c r="G164" s="60" t="s">
        <v>61</v>
      </c>
    </row>
    <row r="165" spans="1:7" ht="15.6" thickTop="1" thickBot="1" x14ac:dyDescent="0.35">
      <c r="A165" s="60" t="s">
        <v>182</v>
      </c>
      <c r="B165" s="63">
        <v>17.149999999999999</v>
      </c>
      <c r="C165" s="63">
        <v>0</v>
      </c>
      <c r="D165" s="61" t="s">
        <v>80</v>
      </c>
      <c r="E165" s="88" t="s">
        <v>26</v>
      </c>
      <c r="F165" s="66" t="s">
        <v>293</v>
      </c>
      <c r="G165" s="60" t="s">
        <v>61</v>
      </c>
    </row>
    <row r="166" spans="1:7" ht="15.6" thickTop="1" thickBot="1" x14ac:dyDescent="0.35">
      <c r="A166" s="60" t="s">
        <v>183</v>
      </c>
      <c r="B166" s="63">
        <v>16.010000000000002</v>
      </c>
      <c r="C166" s="63">
        <v>2.29</v>
      </c>
      <c r="D166" s="61" t="s">
        <v>80</v>
      </c>
      <c r="E166" s="88" t="s">
        <v>70</v>
      </c>
      <c r="F166" s="66" t="s">
        <v>293</v>
      </c>
      <c r="G166" s="60" t="s">
        <v>61</v>
      </c>
    </row>
    <row r="167" spans="1:7" ht="15.6" thickTop="1" thickBot="1" x14ac:dyDescent="0.35">
      <c r="A167" s="60" t="s">
        <v>271</v>
      </c>
      <c r="B167" s="63">
        <v>17.149999999999999</v>
      </c>
      <c r="C167" s="63">
        <v>0</v>
      </c>
      <c r="D167" s="61" t="s">
        <v>80</v>
      </c>
      <c r="E167" s="88" t="s">
        <v>26</v>
      </c>
      <c r="F167" s="66" t="s">
        <v>293</v>
      </c>
      <c r="G167" s="60" t="s">
        <v>61</v>
      </c>
    </row>
    <row r="168" spans="1:7" ht="15.6" thickTop="1" thickBot="1" x14ac:dyDescent="0.35">
      <c r="A168" s="60" t="s">
        <v>272</v>
      </c>
      <c r="B168" s="63">
        <v>16.010000000000002</v>
      </c>
      <c r="C168" s="63">
        <v>2.29</v>
      </c>
      <c r="D168" s="61" t="s">
        <v>80</v>
      </c>
      <c r="E168" s="88" t="s">
        <v>70</v>
      </c>
      <c r="F168" s="66" t="s">
        <v>293</v>
      </c>
      <c r="G168" s="60" t="s">
        <v>61</v>
      </c>
    </row>
    <row r="169" spans="1:7" ht="15.6" thickTop="1" thickBot="1" x14ac:dyDescent="0.35">
      <c r="A169" s="60" t="s">
        <v>273</v>
      </c>
      <c r="B169" s="63">
        <v>17.149999999999999</v>
      </c>
      <c r="C169" s="63">
        <v>0</v>
      </c>
      <c r="D169" s="61" t="s">
        <v>80</v>
      </c>
      <c r="E169" s="88" t="s">
        <v>26</v>
      </c>
      <c r="F169" s="66" t="s">
        <v>293</v>
      </c>
      <c r="G169" s="60" t="s">
        <v>61</v>
      </c>
    </row>
    <row r="170" spans="1:7" ht="15.6" thickTop="1" thickBot="1" x14ac:dyDescent="0.35">
      <c r="A170" s="60" t="s">
        <v>274</v>
      </c>
      <c r="B170" s="63">
        <v>16.010000000000002</v>
      </c>
      <c r="C170" s="63">
        <v>2.29</v>
      </c>
      <c r="D170" s="61" t="s">
        <v>80</v>
      </c>
      <c r="E170" s="88" t="s">
        <v>70</v>
      </c>
      <c r="F170" s="66" t="s">
        <v>293</v>
      </c>
      <c r="G170" s="60" t="s">
        <v>61</v>
      </c>
    </row>
    <row r="171" spans="1:7" ht="15.6" thickTop="1" thickBot="1" x14ac:dyDescent="0.35">
      <c r="A171" s="86" t="s">
        <v>184</v>
      </c>
      <c r="B171" s="63">
        <v>17.149999999999999</v>
      </c>
      <c r="C171" s="63">
        <v>0</v>
      </c>
      <c r="D171" s="61" t="s">
        <v>80</v>
      </c>
      <c r="E171" s="88" t="s">
        <v>71</v>
      </c>
      <c r="F171" s="66" t="s">
        <v>295</v>
      </c>
      <c r="G171" s="60" t="s">
        <v>24</v>
      </c>
    </row>
    <row r="172" spans="1:7" ht="15.6" thickTop="1" thickBot="1" x14ac:dyDescent="0.35">
      <c r="A172" s="86" t="s">
        <v>185</v>
      </c>
      <c r="B172" s="63">
        <v>16.010000000000002</v>
      </c>
      <c r="C172" s="63">
        <v>2.29</v>
      </c>
      <c r="D172" s="61" t="s">
        <v>80</v>
      </c>
      <c r="E172" s="88" t="s">
        <v>72</v>
      </c>
      <c r="F172" s="66" t="s">
        <v>295</v>
      </c>
      <c r="G172" s="60" t="s">
        <v>24</v>
      </c>
    </row>
    <row r="173" spans="1:7" ht="15.6" thickTop="1" thickBot="1" x14ac:dyDescent="0.35">
      <c r="A173" s="86" t="s">
        <v>186</v>
      </c>
      <c r="B173" s="63">
        <v>17.149999999999999</v>
      </c>
      <c r="C173" s="63">
        <v>0</v>
      </c>
      <c r="D173" s="61" t="s">
        <v>80</v>
      </c>
      <c r="E173" s="88" t="s">
        <v>73</v>
      </c>
      <c r="F173" s="66" t="s">
        <v>295</v>
      </c>
      <c r="G173" s="60" t="s">
        <v>24</v>
      </c>
    </row>
    <row r="174" spans="1:7" ht="15.6" thickTop="1" thickBot="1" x14ac:dyDescent="0.35">
      <c r="A174" s="86" t="s">
        <v>187</v>
      </c>
      <c r="B174" s="63">
        <v>16.010000000000002</v>
      </c>
      <c r="C174" s="63">
        <v>2.29</v>
      </c>
      <c r="D174" s="61" t="s">
        <v>80</v>
      </c>
      <c r="E174" s="88" t="s">
        <v>74</v>
      </c>
      <c r="F174" s="66" t="s">
        <v>295</v>
      </c>
      <c r="G174" s="60" t="s">
        <v>24</v>
      </c>
    </row>
    <row r="175" spans="1:7" ht="15.6" thickTop="1" thickBot="1" x14ac:dyDescent="0.35">
      <c r="A175" s="60" t="s">
        <v>188</v>
      </c>
      <c r="B175" s="63">
        <v>17.149999999999999</v>
      </c>
      <c r="C175" s="63">
        <v>0</v>
      </c>
      <c r="D175" s="61" t="s">
        <v>80</v>
      </c>
      <c r="E175" s="88" t="s">
        <v>75</v>
      </c>
      <c r="F175" s="66" t="s">
        <v>295</v>
      </c>
      <c r="G175" s="60" t="s">
        <v>24</v>
      </c>
    </row>
    <row r="176" spans="1:7" ht="15.6" thickTop="1" thickBot="1" x14ac:dyDescent="0.35">
      <c r="A176" s="60" t="s">
        <v>189</v>
      </c>
      <c r="B176" s="63">
        <v>16.010000000000002</v>
      </c>
      <c r="C176" s="63">
        <v>2.29</v>
      </c>
      <c r="D176" s="61" t="s">
        <v>80</v>
      </c>
      <c r="E176" s="88" t="s">
        <v>76</v>
      </c>
      <c r="F176" s="66" t="s">
        <v>295</v>
      </c>
      <c r="G176" s="60" t="s">
        <v>24</v>
      </c>
    </row>
    <row r="177" spans="1:7" ht="15.6" thickTop="1" thickBot="1" x14ac:dyDescent="0.35">
      <c r="A177" s="60" t="s">
        <v>275</v>
      </c>
      <c r="B177" s="63">
        <v>17.149999999999999</v>
      </c>
      <c r="C177" s="63">
        <v>0</v>
      </c>
      <c r="D177" s="61" t="s">
        <v>80</v>
      </c>
      <c r="E177" s="88" t="s">
        <v>75</v>
      </c>
      <c r="F177" s="66" t="s">
        <v>295</v>
      </c>
      <c r="G177" s="60" t="s">
        <v>24</v>
      </c>
    </row>
    <row r="178" spans="1:7" ht="15.6" thickTop="1" thickBot="1" x14ac:dyDescent="0.35">
      <c r="A178" s="60" t="s">
        <v>276</v>
      </c>
      <c r="B178" s="63">
        <v>16.010000000000002</v>
      </c>
      <c r="C178" s="63">
        <v>2.29</v>
      </c>
      <c r="D178" s="61" t="s">
        <v>80</v>
      </c>
      <c r="E178" s="88" t="s">
        <v>76</v>
      </c>
      <c r="F178" s="66" t="s">
        <v>295</v>
      </c>
      <c r="G178" s="60" t="s">
        <v>24</v>
      </c>
    </row>
    <row r="179" spans="1:7" ht="15.6" thickTop="1" thickBot="1" x14ac:dyDescent="0.35">
      <c r="A179" s="60" t="s">
        <v>277</v>
      </c>
      <c r="B179" s="63">
        <v>17.149999999999999</v>
      </c>
      <c r="C179" s="63">
        <v>0</v>
      </c>
      <c r="D179" s="61" t="s">
        <v>80</v>
      </c>
      <c r="E179" s="88" t="s">
        <v>75</v>
      </c>
      <c r="F179" s="66" t="s">
        <v>295</v>
      </c>
      <c r="G179" s="60" t="s">
        <v>24</v>
      </c>
    </row>
    <row r="180" spans="1:7" ht="15.6" thickTop="1" thickBot="1" x14ac:dyDescent="0.35">
      <c r="A180" s="60" t="s">
        <v>278</v>
      </c>
      <c r="B180" s="63">
        <v>16.010000000000002</v>
      </c>
      <c r="C180" s="63">
        <v>2.29</v>
      </c>
      <c r="D180" s="61" t="s">
        <v>80</v>
      </c>
      <c r="E180" s="88" t="s">
        <v>76</v>
      </c>
      <c r="F180" s="66" t="s">
        <v>295</v>
      </c>
      <c r="G180" s="60" t="s">
        <v>24</v>
      </c>
    </row>
    <row r="181" spans="1:7" ht="15" thickTop="1" x14ac:dyDescent="0.3"/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"/>
    </sheetView>
  </sheetViews>
  <sheetFormatPr defaultRowHeight="13.2" x14ac:dyDescent="0.25"/>
  <cols>
    <col min="1" max="1" width="19.6640625" customWidth="1"/>
  </cols>
  <sheetData>
    <row r="1" spans="1:1" ht="13.8" thickBot="1" x14ac:dyDescent="0.3">
      <c r="A1" t="s">
        <v>190</v>
      </c>
    </row>
    <row r="2" spans="1:1" ht="14.4" thickTop="1" thickBot="1" x14ac:dyDescent="0.3">
      <c r="A2" s="37" t="s">
        <v>33</v>
      </c>
    </row>
    <row r="3" spans="1:1" ht="14.4" thickTop="1" thickBot="1" x14ac:dyDescent="0.3">
      <c r="A3" s="37" t="s">
        <v>34</v>
      </c>
    </row>
    <row r="4" spans="1:1" ht="14.4" thickTop="1" thickBot="1" x14ac:dyDescent="0.3">
      <c r="A4" s="37" t="s">
        <v>35</v>
      </c>
    </row>
    <row r="5" spans="1:1" ht="14.4" thickTop="1" thickBot="1" x14ac:dyDescent="0.3">
      <c r="A5" s="37" t="s">
        <v>36</v>
      </c>
    </row>
    <row r="6" spans="1:1" ht="14.4" thickTop="1" thickBot="1" x14ac:dyDescent="0.3">
      <c r="A6" s="37" t="s">
        <v>37</v>
      </c>
    </row>
    <row r="7" spans="1:1" ht="14.4" thickTop="1" thickBot="1" x14ac:dyDescent="0.3">
      <c r="A7" s="37" t="s">
        <v>38</v>
      </c>
    </row>
    <row r="8" spans="1:1" ht="14.4" thickTop="1" thickBot="1" x14ac:dyDescent="0.3">
      <c r="A8" s="37" t="s">
        <v>39</v>
      </c>
    </row>
    <row r="9" spans="1:1" ht="14.4" thickTop="1" thickBot="1" x14ac:dyDescent="0.3">
      <c r="A9" s="37" t="s">
        <v>40</v>
      </c>
    </row>
    <row r="10" spans="1:1" ht="14.4" thickTop="1" thickBot="1" x14ac:dyDescent="0.3">
      <c r="A10" s="37" t="s">
        <v>41</v>
      </c>
    </row>
    <row r="11" spans="1:1" ht="13.8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6" sqref="C6"/>
    </sheetView>
  </sheetViews>
  <sheetFormatPr defaultRowHeight="13.2" x14ac:dyDescent="0.25"/>
  <cols>
    <col min="1" max="1" width="18.109375" customWidth="1"/>
  </cols>
  <sheetData>
    <row r="1" spans="1:2" x14ac:dyDescent="0.25">
      <c r="A1" t="s">
        <v>192</v>
      </c>
    </row>
    <row r="2" spans="1:2" x14ac:dyDescent="0.25">
      <c r="A2" t="s">
        <v>51</v>
      </c>
      <c r="B2">
        <v>2</v>
      </c>
    </row>
    <row r="3" spans="1:2" x14ac:dyDescent="0.25">
      <c r="A3" t="s">
        <v>49</v>
      </c>
      <c r="B3">
        <v>3</v>
      </c>
    </row>
    <row r="4" spans="1:2" x14ac:dyDescent="0.25">
      <c r="A4" t="s">
        <v>50</v>
      </c>
      <c r="B4">
        <v>4</v>
      </c>
    </row>
    <row r="5" spans="1:2" x14ac:dyDescent="0.25">
      <c r="A5" t="s">
        <v>214</v>
      </c>
      <c r="B5">
        <v>5</v>
      </c>
    </row>
    <row r="6" spans="1:2" x14ac:dyDescent="0.25">
      <c r="A6" t="s">
        <v>279</v>
      </c>
      <c r="B6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defaultRowHeight="13.2" x14ac:dyDescent="0.25"/>
  <sheetData>
    <row r="1" spans="1:1" x14ac:dyDescent="0.25">
      <c r="A1" t="s">
        <v>191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8" sqref="L18"/>
    </sheetView>
  </sheetViews>
  <sheetFormatPr defaultRowHeight="13.2" x14ac:dyDescent="0.25"/>
  <cols>
    <col min="1" max="1" width="16.88671875" customWidth="1"/>
  </cols>
  <sheetData>
    <row r="1" spans="1:1" x14ac:dyDescent="0.25">
      <c r="A1" t="s">
        <v>31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defaultRowHeight="13.2" x14ac:dyDescent="0.25"/>
  <cols>
    <col min="1" max="1" width="15.6640625" customWidth="1"/>
  </cols>
  <sheetData>
    <row r="1" spans="1:1" x14ac:dyDescent="0.25">
      <c r="A1" t="s">
        <v>193</v>
      </c>
    </row>
    <row r="2" spans="1:1" x14ac:dyDescent="0.25">
      <c r="A2" t="s">
        <v>28</v>
      </c>
    </row>
    <row r="3" spans="1:1" x14ac:dyDescent="0.25">
      <c r="A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4</vt:i4>
      </vt:variant>
    </vt:vector>
  </HeadingPairs>
  <TitlesOfParts>
    <vt:vector size="11" baseType="lpstr">
      <vt:lpstr>Terradec</vt:lpstr>
      <vt:lpstr>verbruik terradec</vt:lpstr>
      <vt:lpstr>kleuren terradec</vt:lpstr>
      <vt:lpstr>hoogtes terradec</vt:lpstr>
      <vt:lpstr>systeem terradec</vt:lpstr>
      <vt:lpstr>aantal lagen terradec</vt:lpstr>
      <vt:lpstr>fijn terradec</vt:lpstr>
      <vt:lpstr>alles</vt:lpstr>
      <vt:lpstr>hars</vt:lpstr>
      <vt:lpstr>hoogte</vt:lpstr>
      <vt:lpstr>'verbruik terradec'!systeem</vt:lpstr>
    </vt:vector>
  </TitlesOfParts>
  <Company>Sidec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SIDEC</dc:creator>
  <cp:lastModifiedBy>Bennie Luyten</cp:lastModifiedBy>
  <dcterms:created xsi:type="dcterms:W3CDTF">2011-03-15T11:22:30Z</dcterms:created>
  <dcterms:modified xsi:type="dcterms:W3CDTF">2023-07-20T11:40:32Z</dcterms:modified>
</cp:coreProperties>
</file>